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se\Documents\Module 11\Bacheloropdracht\"/>
    </mc:Choice>
  </mc:AlternateContent>
  <bookViews>
    <workbookView xWindow="0" yWindow="0" windowWidth="28800" windowHeight="11535"/>
  </bookViews>
  <sheets>
    <sheet name="NX Utility Index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1" i="1" l="1"/>
  <c r="D91" i="1"/>
  <c r="E91" i="1"/>
  <c r="F91" i="1"/>
  <c r="G91" i="1"/>
  <c r="H91" i="1"/>
  <c r="I91" i="1"/>
  <c r="J91" i="1"/>
  <c r="K91" i="1"/>
  <c r="L91" i="1"/>
  <c r="C92" i="1"/>
  <c r="D92" i="1"/>
  <c r="E92" i="1"/>
  <c r="F92" i="1"/>
  <c r="G92" i="1"/>
  <c r="H92" i="1"/>
  <c r="I92" i="1"/>
  <c r="J92" i="1"/>
  <c r="K92" i="1"/>
  <c r="L92" i="1"/>
  <c r="C93" i="1"/>
  <c r="D93" i="1"/>
  <c r="E93" i="1"/>
  <c r="F93" i="1"/>
  <c r="G93" i="1"/>
  <c r="H93" i="1"/>
  <c r="I93" i="1"/>
  <c r="J93" i="1"/>
  <c r="K93" i="1"/>
  <c r="L93" i="1"/>
  <c r="C94" i="1"/>
  <c r="D94" i="1"/>
  <c r="E94" i="1"/>
  <c r="F94" i="1"/>
  <c r="G94" i="1"/>
  <c r="H94" i="1"/>
  <c r="I94" i="1"/>
  <c r="J94" i="1"/>
  <c r="K94" i="1"/>
  <c r="L94" i="1"/>
  <c r="D90" i="1"/>
  <c r="E90" i="1"/>
  <c r="F90" i="1"/>
  <c r="G90" i="1"/>
  <c r="H90" i="1"/>
  <c r="I90" i="1"/>
  <c r="J90" i="1"/>
  <c r="K90" i="1"/>
  <c r="L90" i="1"/>
  <c r="C90" i="1"/>
  <c r="E95" i="1" l="1"/>
  <c r="I95" i="1"/>
  <c r="K95" i="1"/>
  <c r="G95" i="1"/>
  <c r="J95" i="1"/>
  <c r="F95" i="1"/>
  <c r="H95" i="1"/>
  <c r="L95" i="1"/>
  <c r="D95" i="1"/>
  <c r="C102" i="1"/>
  <c r="E102" i="1"/>
  <c r="F102" i="1"/>
  <c r="G102" i="1"/>
  <c r="H102" i="1"/>
  <c r="I102" i="1"/>
  <c r="J102" i="1"/>
  <c r="K102" i="1"/>
  <c r="L102" i="1"/>
  <c r="D102" i="1"/>
  <c r="E96" i="1" l="1"/>
  <c r="L96" i="1"/>
  <c r="H96" i="1"/>
  <c r="F96" i="1"/>
  <c r="J96" i="1"/>
  <c r="G96" i="1"/>
  <c r="K96" i="1"/>
  <c r="D96" i="1"/>
  <c r="I96" i="1"/>
  <c r="C64" i="1"/>
  <c r="C65" i="1" s="1"/>
  <c r="I111" i="1" s="1"/>
  <c r="E124" i="1" l="1"/>
  <c r="K124" i="1"/>
  <c r="D111" i="1"/>
  <c r="K111" i="1"/>
  <c r="E111" i="1"/>
  <c r="C124" i="1"/>
  <c r="F124" i="1"/>
  <c r="H124" i="1"/>
  <c r="G111" i="1"/>
  <c r="C111" i="1"/>
  <c r="C116" i="1" s="1"/>
  <c r="F111" i="1"/>
  <c r="H111" i="1"/>
  <c r="G124" i="1"/>
  <c r="D124" i="1"/>
  <c r="L124" i="1"/>
  <c r="J124" i="1"/>
  <c r="I124" i="1"/>
  <c r="L111" i="1"/>
  <c r="J111" i="1"/>
  <c r="C129" i="1" l="1"/>
  <c r="E125" i="1" s="1"/>
  <c r="C113" i="1"/>
  <c r="C112" i="1"/>
  <c r="D113" i="1"/>
  <c r="E112" i="1"/>
  <c r="G113" i="1"/>
  <c r="H112" i="1"/>
  <c r="K113" i="1"/>
  <c r="D112" i="1"/>
  <c r="E113" i="1"/>
  <c r="G112" i="1"/>
  <c r="F113" i="1"/>
  <c r="K112" i="1"/>
  <c r="H113" i="1"/>
  <c r="L112" i="1"/>
  <c r="I112" i="1"/>
  <c r="J113" i="1"/>
  <c r="L113" i="1"/>
  <c r="J112" i="1"/>
  <c r="F112" i="1"/>
  <c r="I113" i="1"/>
  <c r="K125" i="1" l="1"/>
  <c r="L126" i="1"/>
  <c r="F126" i="1"/>
  <c r="E126" i="1"/>
  <c r="K126" i="1"/>
  <c r="I125" i="1"/>
  <c r="D126" i="1"/>
  <c r="J126" i="1"/>
  <c r="C125" i="1"/>
  <c r="D125" i="1"/>
  <c r="J125" i="1"/>
  <c r="I126" i="1"/>
  <c r="F125" i="1"/>
  <c r="G126" i="1"/>
  <c r="C126" i="1"/>
  <c r="L125" i="1"/>
  <c r="G125" i="1"/>
  <c r="H126" i="1"/>
  <c r="H125" i="1"/>
  <c r="C95" i="1" l="1"/>
  <c r="C96" i="1" l="1"/>
</calcChain>
</file>

<file path=xl/sharedStrings.xml><?xml version="1.0" encoding="utf-8"?>
<sst xmlns="http://schemas.openxmlformats.org/spreadsheetml/2006/main" count="184" uniqueCount="159">
  <si>
    <t>Formula =</t>
  </si>
  <si>
    <t>((1-(Qbest-Qi)*N)/Pi)*Pbest</t>
  </si>
  <si>
    <t>Qbest =</t>
  </si>
  <si>
    <t>Qi =</t>
  </si>
  <si>
    <t>N =</t>
  </si>
  <si>
    <t>Pi =</t>
  </si>
  <si>
    <t>Pbest =</t>
  </si>
  <si>
    <t>the highest quality from all the bids in the tender</t>
  </si>
  <si>
    <t>quality index, the quality score from the relevant supplier</t>
  </si>
  <si>
    <t>price index, the price score from the relevant supplier</t>
  </si>
  <si>
    <t>the lowest price from all the bids in the tender</t>
  </si>
  <si>
    <t>the weight of the quality set by the buyer</t>
  </si>
  <si>
    <t>the weight of the price set by the buyer</t>
  </si>
  <si>
    <t>WQ / WP</t>
  </si>
  <si>
    <t>WQ =</t>
  </si>
  <si>
    <t>WP =</t>
  </si>
  <si>
    <t>Influence of factor N</t>
  </si>
  <si>
    <t>Influence of Qbest and Pbest</t>
  </si>
  <si>
    <t>Explanation of the NX Utility Index</t>
  </si>
  <si>
    <t>Bid 1</t>
  </si>
  <si>
    <t>Bid 2</t>
  </si>
  <si>
    <t>Bid 3</t>
  </si>
  <si>
    <t>Bid 4</t>
  </si>
  <si>
    <t>Bid 5</t>
  </si>
  <si>
    <t>Bid 6</t>
  </si>
  <si>
    <t>Bid 7</t>
  </si>
  <si>
    <t>Bid 8</t>
  </si>
  <si>
    <t>Bid 9</t>
  </si>
  <si>
    <t>Bid 10</t>
  </si>
  <si>
    <t>NX UI score</t>
  </si>
  <si>
    <t>NX UI best</t>
  </si>
  <si>
    <t>Need to be filled in by the supplier itself</t>
  </si>
  <si>
    <t>=</t>
  </si>
  <si>
    <t>Best buy</t>
  </si>
  <si>
    <t>If factor N &gt; 1, then WQ &gt; 0,5 and WP &lt; 0,5. In this situation the lines for the direction for better performance are steeper than in figure 1.</t>
  </si>
  <si>
    <t>If Qbest is high and Pbest is low the lines for the direction for better performance are steeper than in figure 1.</t>
  </si>
  <si>
    <t>If factor N &lt; 1, then WQ &lt; 0,5 and WP &gt; 0,5. In this situation the lines for the direction for better performance are more horizontal than in figure 1.</t>
  </si>
  <si>
    <t>If Qbest is low and Pbest is high the lines for the direction for better performance are more horizontal than in figure 1.</t>
  </si>
  <si>
    <t>Qi1 =</t>
  </si>
  <si>
    <t>Qi2 =</t>
  </si>
  <si>
    <t>Qi3 =</t>
  </si>
  <si>
    <t>Qi4 =</t>
  </si>
  <si>
    <t>Qi5 =</t>
  </si>
  <si>
    <t>Graphical representation of the NX Utility index</t>
  </si>
  <si>
    <t>Price dificit</t>
  </si>
  <si>
    <t xml:space="preserve">With the NX Utility index (NX Ui) the quality is divided with the price, as a result the buyer knows how much quality he gets per euro. </t>
  </si>
  <si>
    <t>The factor N determines the weight of the quality and the price</t>
  </si>
  <si>
    <t xml:space="preserve">If factor N = 1, then WQ = 0,5 and WP = 0,5. See figure 1. In that case the factor does not make any adjustments in the formula. </t>
  </si>
  <si>
    <t xml:space="preserve">If the N has a great value the score of a bid can become negative. In this case the ranking is not reliable anymore. </t>
  </si>
  <si>
    <t>Pi - (NX Ui score/Uibest * Pi)</t>
  </si>
  <si>
    <t>Uibest =</t>
  </si>
  <si>
    <t xml:space="preserve">the score of the best bid according to the NX Ui. </t>
  </si>
  <si>
    <t>Best Buy price</t>
  </si>
  <si>
    <t xml:space="preserve">The bid with the highest score will be ranked first and is the most advantageous offer. </t>
  </si>
  <si>
    <t>During the evaluation the Best Buy price will be calculated.</t>
  </si>
  <si>
    <t>NX Ui score/Uibest*Pi</t>
  </si>
  <si>
    <t xml:space="preserve">With the Best Buy price the supplier knows which price he should had offered to have the same score as the most advantageous offer </t>
  </si>
  <si>
    <t>How to determine the most promising bid</t>
  </si>
  <si>
    <t>Calculation model of the NX Ui</t>
  </si>
  <si>
    <t xml:space="preserve">The use of the Pbest en the Qbest means that the NX Ui is a relative scoring method and that it is opaque to the suppliers. </t>
  </si>
  <si>
    <t>The value of the Pbest and the Qbest are depended on the bids of every supplier.</t>
  </si>
  <si>
    <t>This means that the value is difficult to predict, because the bidding behaviour of the other suppliers are difficult to predict.</t>
  </si>
  <si>
    <t>The direction for better performance</t>
  </si>
  <si>
    <t>The direction for better performance shows which bid has a better score, see figure 1.</t>
  </si>
  <si>
    <t>The bids on the same line has the same outcome. The lines are linear and shaped clockwise.</t>
  </si>
  <si>
    <t>The arrow in figure 1 indicates the direction for better performance.</t>
  </si>
  <si>
    <t>Step 1</t>
  </si>
  <si>
    <t>Step 2</t>
  </si>
  <si>
    <t>Step 3</t>
  </si>
  <si>
    <t>Step 4</t>
  </si>
  <si>
    <t xml:space="preserve">Have a good understanding of the working of the NX Utility index. </t>
  </si>
  <si>
    <t xml:space="preserve">Determine the value of the parameter N. This is predefined by the buyer. </t>
  </si>
  <si>
    <t xml:space="preserve">Consider what the best quality and the best price could be. </t>
  </si>
  <si>
    <t xml:space="preserve">This is difficult to predict, because we cannot know for sure what the bidding behaviour of the other suppliers will be. </t>
  </si>
  <si>
    <t xml:space="preserve">Determine, with the help of the direction for better performance, the value of the N, </t>
  </si>
  <si>
    <t xml:space="preserve">and the predicted value of the best quality and price, the direction in which you have to search to find the most promising bid. </t>
  </si>
  <si>
    <t>Step 5</t>
  </si>
  <si>
    <t>and choose the option with the highest score.</t>
  </si>
  <si>
    <t>Estimate the value of the best (highest) quality. This has to be between 0 and 1</t>
  </si>
  <si>
    <t>Estimate the value of the best (lowest) price.</t>
  </si>
  <si>
    <t xml:space="preserve">The weight of the quality and the price is predefined by the buyer. </t>
  </si>
  <si>
    <t>The weight of the quality and the price is together always 1</t>
  </si>
  <si>
    <t>The score of the quality is often determined by several sub-criteria of the quality.</t>
  </si>
  <si>
    <t>Figure 1, the direction for better performance. With N = 1, Qbest = 1 and Pbest = 100</t>
  </si>
  <si>
    <t>Figure 2, the direction for better performance. With Qbest = 1 and Pbest = 100</t>
  </si>
  <si>
    <t>Figure 1 shows two bids: bid A and bid B.</t>
  </si>
  <si>
    <t>The direction for better performance determines</t>
  </si>
  <si>
    <t>which bid has a better score.</t>
  </si>
  <si>
    <t>In this case this will be bid B.</t>
  </si>
  <si>
    <t>Figure 2 shows two bids: bid A and bid B.</t>
  </si>
  <si>
    <t>The parameter N influences the direction for</t>
  </si>
  <si>
    <t>better performance and thus also the score</t>
  </si>
  <si>
    <t>of bid A and bid B.</t>
  </si>
  <si>
    <t xml:space="preserve">If parameter N &lt; 1 then bid A will be better </t>
  </si>
  <si>
    <t>than bid B.</t>
  </si>
  <si>
    <t xml:space="preserve">If parameter N = 1 then bid B will be better </t>
  </si>
  <si>
    <t>than bid A.</t>
  </si>
  <si>
    <t>Cost of Qi1</t>
  </si>
  <si>
    <t>Qi2</t>
  </si>
  <si>
    <t>Cost of Qi5</t>
  </si>
  <si>
    <t>Cost of Qi4</t>
  </si>
  <si>
    <t>Cost of Qi3</t>
  </si>
  <si>
    <t>Cost of Qi2</t>
  </si>
  <si>
    <t>Cost of Qi</t>
  </si>
  <si>
    <t>Qi1</t>
  </si>
  <si>
    <t>Qi3</t>
  </si>
  <si>
    <t>Qi4</t>
  </si>
  <si>
    <t>Qi5</t>
  </si>
  <si>
    <t>Pi to reach minimum margin of profit</t>
  </si>
  <si>
    <t>It is possible to fill in 1 to 10 bids.</t>
  </si>
  <si>
    <t>Price deficit</t>
  </si>
  <si>
    <t xml:space="preserve">To prevent this, the price deficit is used to determine the ranking </t>
  </si>
  <si>
    <t>To be able to compare the scores of the bids with a different Qbest and Pbest, it is possible to fill in a second Qbest en Pbest below.</t>
  </si>
  <si>
    <t>That is why there is Qi1 to Qi5. It is possible to use less than 5 sub-criteria.</t>
  </si>
  <si>
    <t>Fill in the table below the estimated costs per sub-criteria to be able to score 0-10 points.</t>
  </si>
  <si>
    <t>Estimate the Qbest and Pbest.</t>
  </si>
  <si>
    <t>The most promising bid</t>
  </si>
  <si>
    <t>Important information</t>
  </si>
  <si>
    <t>Fill in per bid the price (Pi) in the table below.</t>
  </si>
  <si>
    <t>The Pi can be based on the Pi determined in the table above. We recommend to use this Pi if you want to reach the minimimum margin of profit.</t>
  </si>
  <si>
    <t>Table 1</t>
  </si>
  <si>
    <t>Table 2</t>
  </si>
  <si>
    <t>Table 3</t>
  </si>
  <si>
    <t>Table 4</t>
  </si>
  <si>
    <t>Table 5</t>
  </si>
  <si>
    <t>Table 6</t>
  </si>
  <si>
    <t>Then you have to fill in all the yellow cells except in Table 1 and the margin of profit. You do not have to use Table 3.</t>
  </si>
  <si>
    <t>If you want to use the cost structure and your minimum margin of profit to choose the most promising bid, you have to fill in all the yellow cells.</t>
  </si>
  <si>
    <t xml:space="preserve">Use the calculation model of the NX Utility index to calculate the outcome of the remaining alternatives </t>
  </si>
  <si>
    <t>Bid 1a</t>
  </si>
  <si>
    <t>Bid 2a</t>
  </si>
  <si>
    <t>Bid 3a</t>
  </si>
  <si>
    <t>Bid 4a</t>
  </si>
  <si>
    <t>Bid 5a</t>
  </si>
  <si>
    <t>Bid 6a</t>
  </si>
  <si>
    <t>Bid 7a</t>
  </si>
  <si>
    <t>Bid 8a</t>
  </si>
  <si>
    <t>Bid 9a</t>
  </si>
  <si>
    <t>Bid 10a</t>
  </si>
  <si>
    <t>Bid 1b</t>
  </si>
  <si>
    <t>Bid 2b</t>
  </si>
  <si>
    <t>Bid 3b</t>
  </si>
  <si>
    <t>Bid 4b</t>
  </si>
  <si>
    <t>Bid 5b</t>
  </si>
  <si>
    <t>Bid 6b</t>
  </si>
  <si>
    <t>Bid 8b</t>
  </si>
  <si>
    <t>Bid 7b</t>
  </si>
  <si>
    <t>Bid 9b</t>
  </si>
  <si>
    <t>Bid 10b</t>
  </si>
  <si>
    <t>Look at Figure 3, determine per bid and per sub--criterion of the quality a grade between 0 and 10 in the table below.</t>
  </si>
  <si>
    <t>Figure 3</t>
  </si>
  <si>
    <t>Figure 4</t>
  </si>
  <si>
    <t>Look at Figure 4 to see the various bids and to be abe to compare them.</t>
  </si>
  <si>
    <t>Determine the minimum margin of profit =</t>
  </si>
  <si>
    <t>A      Qbest =</t>
  </si>
  <si>
    <t>A       Pbest =</t>
  </si>
  <si>
    <t>B       Qbest =</t>
  </si>
  <si>
    <t>B        Pbest =</t>
  </si>
  <si>
    <t xml:space="preserve">It is also possible to choose the most promising bid based on your score of quality and an already determined price.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</si>
</sst>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.00000000_ ;_ * \-#,##0.00000000_ ;_ * &quot;-&quot;??_ ;_ @_ "/>
    <numFmt numFmtId="165" formatCode="_ * #,##0.000000000_ ;_ * \-#,##0.00000000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0" borderId="0" xfId="0" applyFill="1"/>
    <xf numFmtId="0" fontId="0" fillId="0" borderId="2" xfId="0" applyBorder="1"/>
    <xf numFmtId="0" fontId="0" fillId="2" borderId="1" xfId="0" applyFill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 applyAlignment="1">
      <alignment horizontal="right"/>
    </xf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0" borderId="3" xfId="0" applyBorder="1"/>
    <xf numFmtId="0" fontId="0" fillId="0" borderId="1" xfId="0" applyBorder="1"/>
    <xf numFmtId="0" fontId="1" fillId="0" borderId="1" xfId="0" applyFont="1" applyBorder="1"/>
    <xf numFmtId="0" fontId="0" fillId="4" borderId="2" xfId="0" applyFill="1" applyBorder="1"/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Font="1"/>
    <xf numFmtId="0" fontId="0" fillId="0" borderId="0" xfId="0" applyBorder="1"/>
    <xf numFmtId="44" fontId="0" fillId="2" borderId="1" xfId="2" applyFont="1" applyFill="1" applyBorder="1"/>
    <xf numFmtId="44" fontId="0" fillId="2" borderId="0" xfId="2" applyFont="1" applyFill="1"/>
    <xf numFmtId="0" fontId="0" fillId="4" borderId="1" xfId="0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wrapText="1"/>
    </xf>
    <xf numFmtId="44" fontId="4" fillId="0" borderId="1" xfId="2" applyFont="1" applyFill="1" applyBorder="1"/>
    <xf numFmtId="44" fontId="0" fillId="0" borderId="1" xfId="2" applyFont="1" applyBorder="1"/>
    <xf numFmtId="0" fontId="1" fillId="0" borderId="12" xfId="0" applyFont="1" applyBorder="1" applyAlignment="1">
      <alignment horizontal="right"/>
    </xf>
    <xf numFmtId="44" fontId="4" fillId="0" borderId="13" xfId="2" applyFont="1" applyFill="1" applyBorder="1"/>
    <xf numFmtId="44" fontId="4" fillId="0" borderId="14" xfId="2" applyFont="1" applyFill="1" applyBorder="1"/>
    <xf numFmtId="0" fontId="1" fillId="0" borderId="15" xfId="0" applyFont="1" applyBorder="1" applyAlignment="1">
      <alignment horizontal="right"/>
    </xf>
    <xf numFmtId="44" fontId="4" fillId="0" borderId="16" xfId="2" applyFont="1" applyFill="1" applyBorder="1"/>
    <xf numFmtId="0" fontId="1" fillId="0" borderId="17" xfId="0" applyFont="1" applyBorder="1" applyAlignment="1">
      <alignment horizontal="right"/>
    </xf>
    <xf numFmtId="44" fontId="4" fillId="0" borderId="18" xfId="2" applyFont="1" applyFill="1" applyBorder="1"/>
    <xf numFmtId="44" fontId="4" fillId="0" borderId="19" xfId="2" applyFont="1" applyFill="1" applyBorder="1"/>
    <xf numFmtId="44" fontId="1" fillId="4" borderId="20" xfId="2" applyFont="1" applyFill="1" applyBorder="1"/>
    <xf numFmtId="44" fontId="1" fillId="4" borderId="10" xfId="2" applyFont="1" applyFill="1" applyBorder="1"/>
    <xf numFmtId="9" fontId="0" fillId="2" borderId="0" xfId="3" applyFont="1" applyFill="1"/>
    <xf numFmtId="164" fontId="0" fillId="0" borderId="2" xfId="1" applyNumberFormat="1" applyFont="1" applyBorder="1"/>
    <xf numFmtId="165" fontId="0" fillId="0" borderId="2" xfId="1" applyNumberFormat="1" applyFont="1" applyBorder="1"/>
    <xf numFmtId="165" fontId="0" fillId="0" borderId="1" xfId="1" applyNumberFormat="1" applyFont="1" applyBorder="1"/>
    <xf numFmtId="0" fontId="1" fillId="0" borderId="0" xfId="0" applyFont="1" applyFill="1" applyBorder="1" applyAlignment="1">
      <alignment horizontal="left"/>
    </xf>
    <xf numFmtId="44" fontId="1" fillId="0" borderId="11" xfId="2" applyFont="1" applyBorder="1"/>
    <xf numFmtId="44" fontId="1" fillId="0" borderId="9" xfId="2" applyFont="1" applyBorder="1"/>
    <xf numFmtId="44" fontId="1" fillId="0" borderId="10" xfId="2" applyFont="1" applyBorder="1"/>
    <xf numFmtId="0" fontId="1" fillId="5" borderId="8" xfId="0" applyFont="1" applyFill="1" applyBorder="1" applyAlignment="1">
      <alignment horizontal="right"/>
    </xf>
    <xf numFmtId="0" fontId="1" fillId="5" borderId="7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right"/>
    </xf>
    <xf numFmtId="0" fontId="1" fillId="5" borderId="2" xfId="0" applyFont="1" applyFill="1" applyBorder="1"/>
    <xf numFmtId="0" fontId="1" fillId="5" borderId="1" xfId="0" applyFont="1" applyFill="1" applyBorder="1"/>
    <xf numFmtId="0" fontId="0" fillId="5" borderId="0" xfId="0" applyFont="1" applyFill="1" applyBorder="1" applyAlignment="1">
      <alignment horizontal="left"/>
    </xf>
    <xf numFmtId="0" fontId="0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0" borderId="0" xfId="0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Cost structure of the different sub-criteria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'NX Utility Index'!$B$71</c:f>
              <c:strCache>
                <c:ptCount val="1"/>
                <c:pt idx="0">
                  <c:v>Qi1</c:v>
                </c:pt>
              </c:strCache>
            </c:strRef>
          </c:tx>
          <c:spPr>
            <a:ln w="19050" cap="rnd">
              <a:solidFill>
                <a:schemeClr val="bg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bg1"/>
              </a:solidFill>
              <a:ln w="19050" cap="rnd">
                <a:solidFill>
                  <a:schemeClr val="bg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'NX Utility Index'!$C$70:$M$70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'NX Utility Index'!$C$71:$M$71</c:f>
              <c:numCache>
                <c:formatCode>_("€"* #,##0.00_);_("€"* \(#,##0.00\);_("€"* "-"??_);_(@_)</c:formatCode>
                <c:ptCount val="11"/>
                <c:pt idx="0">
                  <c:v>500</c:v>
                </c:pt>
                <c:pt idx="1">
                  <c:v>600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1000</c:v>
                </c:pt>
                <c:pt idx="6">
                  <c:v>1100</c:v>
                </c:pt>
                <c:pt idx="7">
                  <c:v>1200</c:v>
                </c:pt>
                <c:pt idx="8">
                  <c:v>1300</c:v>
                </c:pt>
                <c:pt idx="9">
                  <c:v>1400</c:v>
                </c:pt>
                <c:pt idx="10">
                  <c:v>1500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'NX Utility Index'!$B$72</c:f>
              <c:strCache>
                <c:ptCount val="1"/>
                <c:pt idx="0">
                  <c:v>Qi2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9050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'NX Utility Index'!$C$70:$M$70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'NX Utility Index'!$C$72:$M$72</c:f>
              <c:numCache>
                <c:formatCode>_("€"* #,##0.00_);_("€"* \(#,##0.00\);_("€"* "-"??_);_(@_)</c:formatCode>
                <c:ptCount val="11"/>
                <c:pt idx="0">
                  <c:v>1500</c:v>
                </c:pt>
                <c:pt idx="1">
                  <c:v>1550</c:v>
                </c:pt>
                <c:pt idx="2">
                  <c:v>1600</c:v>
                </c:pt>
                <c:pt idx="3">
                  <c:v>1650</c:v>
                </c:pt>
                <c:pt idx="4">
                  <c:v>1700</c:v>
                </c:pt>
                <c:pt idx="5">
                  <c:v>1750</c:v>
                </c:pt>
                <c:pt idx="6">
                  <c:v>1800</c:v>
                </c:pt>
                <c:pt idx="7">
                  <c:v>1850</c:v>
                </c:pt>
                <c:pt idx="8">
                  <c:v>1900</c:v>
                </c:pt>
                <c:pt idx="9">
                  <c:v>1950</c:v>
                </c:pt>
                <c:pt idx="10">
                  <c:v>2000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'NX Utility Index'!$B$73</c:f>
              <c:strCache>
                <c:ptCount val="1"/>
                <c:pt idx="0">
                  <c:v>Qi3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6"/>
              </a:solidFill>
              <a:ln w="19050" cap="rnd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'NX Utility Index'!$C$70:$M$70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'NX Utility Index'!$C$73:$M$73</c:f>
              <c:numCache>
                <c:formatCode>_("€"* #,##0.00_);_("€"* \(#,##0.00\);_("€"* "-"??_);_(@_)</c:formatCode>
                <c:ptCount val="11"/>
                <c:pt idx="0">
                  <c:v>180</c:v>
                </c:pt>
                <c:pt idx="1">
                  <c:v>360</c:v>
                </c:pt>
                <c:pt idx="2">
                  <c:v>540</c:v>
                </c:pt>
                <c:pt idx="3">
                  <c:v>720</c:v>
                </c:pt>
                <c:pt idx="4">
                  <c:v>900</c:v>
                </c:pt>
                <c:pt idx="5">
                  <c:v>1080</c:v>
                </c:pt>
                <c:pt idx="6">
                  <c:v>1260</c:v>
                </c:pt>
                <c:pt idx="7">
                  <c:v>1440</c:v>
                </c:pt>
                <c:pt idx="8">
                  <c:v>1620</c:v>
                </c:pt>
                <c:pt idx="9">
                  <c:v>1800</c:v>
                </c:pt>
                <c:pt idx="10">
                  <c:v>1980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'NX Utility Index'!$B$74</c:f>
              <c:strCache>
                <c:ptCount val="1"/>
                <c:pt idx="0">
                  <c:v>Qi4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9050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'NX Utility Index'!$C$70:$M$70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'NX Utility Index'!$C$74:$M$74</c:f>
              <c:numCache>
                <c:formatCode>_("€"* #,##0.00_);_("€"* \(#,##0.00\);_("€"* "-"??_);_(@_)</c:formatCode>
                <c:ptCount val="11"/>
                <c:pt idx="0">
                  <c:v>110</c:v>
                </c:pt>
                <c:pt idx="1">
                  <c:v>130</c:v>
                </c:pt>
                <c:pt idx="2">
                  <c:v>170</c:v>
                </c:pt>
                <c:pt idx="3">
                  <c:v>250</c:v>
                </c:pt>
                <c:pt idx="4">
                  <c:v>410</c:v>
                </c:pt>
                <c:pt idx="5">
                  <c:v>730</c:v>
                </c:pt>
                <c:pt idx="6">
                  <c:v>890</c:v>
                </c:pt>
                <c:pt idx="7">
                  <c:v>970</c:v>
                </c:pt>
                <c:pt idx="8">
                  <c:v>1010</c:v>
                </c:pt>
                <c:pt idx="9">
                  <c:v>1030</c:v>
                </c:pt>
                <c:pt idx="10">
                  <c:v>1040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'NX Utility Index'!$B$75</c:f>
              <c:strCache>
                <c:ptCount val="1"/>
                <c:pt idx="0">
                  <c:v>Qi5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9050" cap="rnd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'NX Utility Index'!$C$70:$M$70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'NX Utility Index'!$C$75:$M$75</c:f>
              <c:numCache>
                <c:formatCode>_("€"* #,##0.00_);_("€"* \(#,##0.00\);_("€"* "-"??_);_(@_)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60</c:v>
                </c:pt>
                <c:pt idx="4">
                  <c:v>100</c:v>
                </c:pt>
                <c:pt idx="5">
                  <c:v>150</c:v>
                </c:pt>
                <c:pt idx="6">
                  <c:v>210</c:v>
                </c:pt>
                <c:pt idx="7">
                  <c:v>330</c:v>
                </c:pt>
                <c:pt idx="8">
                  <c:v>570</c:v>
                </c:pt>
                <c:pt idx="9">
                  <c:v>1050</c:v>
                </c:pt>
                <c:pt idx="10">
                  <c:v>2010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2860752"/>
        <c:axId val="1503625696"/>
      </c:scatterChart>
      <c:valAx>
        <c:axId val="1282860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>
                    <a:solidFill>
                      <a:schemeClr val="bg1"/>
                    </a:solidFill>
                  </a:rPr>
                  <a:t>Quality score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03625696"/>
        <c:crosses val="autoZero"/>
        <c:crossBetween val="midCat"/>
      </c:valAx>
      <c:valAx>
        <c:axId val="150362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>
                    <a:solidFill>
                      <a:schemeClr val="bg1"/>
                    </a:solidFill>
                  </a:rPr>
                  <a:t>Cost of quality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282860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The various bids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Bid 1</c:v>
          </c:tx>
          <c:spPr>
            <a:ln w="19050" cap="rnd">
              <a:solidFill>
                <a:schemeClr val="tx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9050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'NX Utility Index'!$C$102</c:f>
              <c:numCache>
                <c:formatCode>General</c:formatCode>
                <c:ptCount val="1"/>
                <c:pt idx="0">
                  <c:v>0.6</c:v>
                </c:pt>
              </c:numCache>
            </c:numRef>
          </c:xVal>
          <c:yVal>
            <c:numRef>
              <c:f>'NX Utility Index'!$C$103</c:f>
              <c:numCache>
                <c:formatCode>_("€"* #,##0.00_);_("€"* \(#,##0.00\);_("€"* "-"??_);_(@_)</c:formatCode>
                <c:ptCount val="1"/>
                <c:pt idx="0">
                  <c:v>10360</c:v>
                </c:pt>
              </c:numCache>
            </c:numRef>
          </c:yVal>
          <c:smooth val="0"/>
        </c:ser>
        <c:ser>
          <c:idx val="1"/>
          <c:order val="1"/>
          <c:tx>
            <c:v>Bid 2</c:v>
          </c:tx>
          <c:spPr>
            <a:ln w="19050" cap="rnd">
              <a:solidFill>
                <a:schemeClr val="tx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9050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'NX Utility Index'!$D$102</c:f>
              <c:numCache>
                <c:formatCode>General</c:formatCode>
                <c:ptCount val="1"/>
                <c:pt idx="0">
                  <c:v>0.56000000000000005</c:v>
                </c:pt>
              </c:numCache>
            </c:numRef>
          </c:xVal>
          <c:yVal>
            <c:numRef>
              <c:f>'NX Utility Index'!$D$103</c:f>
              <c:numCache>
                <c:formatCode>_("€"* #,##0.00_);_("€"* \(#,##0.00\);_("€"* "-"??_);_(@_)</c:formatCode>
                <c:ptCount val="1"/>
                <c:pt idx="0">
                  <c:v>10060</c:v>
                </c:pt>
              </c:numCache>
            </c:numRef>
          </c:yVal>
          <c:smooth val="0"/>
        </c:ser>
        <c:ser>
          <c:idx val="2"/>
          <c:order val="2"/>
          <c:tx>
            <c:v>Bid 3</c:v>
          </c:tx>
          <c:spPr>
            <a:ln w="19050" cap="rnd">
              <a:solidFill>
                <a:schemeClr val="tx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9050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'NX Utility Index'!$E$102</c:f>
              <c:numCache>
                <c:formatCode>General</c:formatCode>
                <c:ptCount val="1"/>
                <c:pt idx="0">
                  <c:v>0.62</c:v>
                </c:pt>
              </c:numCache>
            </c:numRef>
          </c:xVal>
          <c:yVal>
            <c:numRef>
              <c:f>'NX Utility Index'!$E$103</c:f>
              <c:numCache>
                <c:formatCode>_("€"* #,##0.00_);_("€"* \(#,##0.00\);_("€"* "-"??_);_(@_)</c:formatCode>
                <c:ptCount val="1"/>
                <c:pt idx="0">
                  <c:v>10580</c:v>
                </c:pt>
              </c:numCache>
            </c:numRef>
          </c:yVal>
          <c:smooth val="0"/>
        </c:ser>
        <c:ser>
          <c:idx val="3"/>
          <c:order val="3"/>
          <c:tx>
            <c:v>Bid 4</c:v>
          </c:tx>
          <c:spPr>
            <a:ln w="19050" cap="rnd">
              <a:solidFill>
                <a:schemeClr val="tx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9050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'NX Utility Index'!$F$102</c:f>
              <c:numCache>
                <c:formatCode>General</c:formatCode>
                <c:ptCount val="1"/>
                <c:pt idx="0">
                  <c:v>0.64</c:v>
                </c:pt>
              </c:numCache>
            </c:numRef>
          </c:xVal>
          <c:yVal>
            <c:numRef>
              <c:f>'NX Utility Index'!$F$103</c:f>
              <c:numCache>
                <c:formatCode>_("€"* #,##0.00_);_("€"* \(#,##0.00\);_("€"* "-"??_);_(@_)</c:formatCode>
                <c:ptCount val="1"/>
                <c:pt idx="0">
                  <c:v>10780</c:v>
                </c:pt>
              </c:numCache>
            </c:numRef>
          </c:yVal>
          <c:smooth val="0"/>
        </c:ser>
        <c:ser>
          <c:idx val="4"/>
          <c:order val="4"/>
          <c:tx>
            <c:v>Bid 5</c:v>
          </c:tx>
          <c:spPr>
            <a:ln w="19050" cap="rnd">
              <a:solidFill>
                <a:schemeClr val="tx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00B050"/>
              </a:solidFill>
              <a:ln w="19050" cap="rnd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'NX Utility Index'!$G$102</c:f>
              <c:numCache>
                <c:formatCode>General</c:formatCode>
                <c:ptCount val="1"/>
                <c:pt idx="0">
                  <c:v>0.68</c:v>
                </c:pt>
              </c:numCache>
            </c:numRef>
          </c:xVal>
          <c:yVal>
            <c:numRef>
              <c:f>'NX Utility Index'!$G$103</c:f>
              <c:numCache>
                <c:formatCode>_("€"* #,##0.00_);_("€"* \(#,##0.00\);_("€"* "-"??_);_(@_)</c:formatCode>
                <c:ptCount val="1"/>
                <c:pt idx="0">
                  <c:v>11180</c:v>
                </c:pt>
              </c:numCache>
            </c:numRef>
          </c:yVal>
          <c:smooth val="0"/>
        </c:ser>
        <c:ser>
          <c:idx val="5"/>
          <c:order val="5"/>
          <c:tx>
            <c:v>Bid 6</c:v>
          </c:tx>
          <c:spPr>
            <a:ln w="19050" cap="rnd">
              <a:solidFill>
                <a:schemeClr val="tx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9050" cap="rnd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'NX Utility Index'!$H$102</c:f>
              <c:numCache>
                <c:formatCode>General</c:formatCode>
                <c:ptCount val="1"/>
                <c:pt idx="0">
                  <c:v>0.48</c:v>
                </c:pt>
              </c:numCache>
            </c:numRef>
          </c:xVal>
          <c:yVal>
            <c:numRef>
              <c:f>'NX Utility Index'!$H$103</c:f>
              <c:numCache>
                <c:formatCode>_("€"* #,##0.00_);_("€"* \(#,##0.00\);_("€"* "-"??_);_(@_)</c:formatCode>
                <c:ptCount val="1"/>
                <c:pt idx="0">
                  <c:v>8960</c:v>
                </c:pt>
              </c:numCache>
            </c:numRef>
          </c:yVal>
          <c:smooth val="0"/>
        </c:ser>
        <c:ser>
          <c:idx val="6"/>
          <c:order val="6"/>
          <c:tx>
            <c:v>Bid 7</c:v>
          </c:tx>
          <c:spPr>
            <a:ln w="19050" cap="rnd">
              <a:solidFill>
                <a:schemeClr val="tx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9050" cap="rnd">
                <a:solidFill>
                  <a:schemeClr val="accent1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'NX Utility Index'!$I$102</c:f>
              <c:numCache>
                <c:formatCode>General</c:formatCode>
                <c:ptCount val="1"/>
                <c:pt idx="0">
                  <c:v>0.78</c:v>
                </c:pt>
              </c:numCache>
            </c:numRef>
          </c:xVal>
          <c:yVal>
            <c:numRef>
              <c:f>'NX Utility Index'!$I$103</c:f>
              <c:numCache>
                <c:formatCode>_("€"* #,##0.00_);_("€"* \(#,##0.00\);_("€"* "-"??_);_(@_)</c:formatCode>
                <c:ptCount val="1"/>
                <c:pt idx="0">
                  <c:v>12800</c:v>
                </c:pt>
              </c:numCache>
            </c:numRef>
          </c:yVal>
          <c:smooth val="0"/>
        </c:ser>
        <c:ser>
          <c:idx val="7"/>
          <c:order val="7"/>
          <c:tx>
            <c:v>Bid 8</c:v>
          </c:tx>
          <c:spPr>
            <a:ln w="19050" cap="rnd">
              <a:solidFill>
                <a:schemeClr val="tx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9050" cap="rnd">
                <a:solidFill>
                  <a:schemeClr val="accent2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'NX Utility Index'!$J$102</c:f>
              <c:numCache>
                <c:formatCode>General</c:formatCode>
                <c:ptCount val="1"/>
                <c:pt idx="0">
                  <c:v>0.44</c:v>
                </c:pt>
              </c:numCache>
            </c:numRef>
          </c:xVal>
          <c:yVal>
            <c:numRef>
              <c:f>'NX Utility Index'!$J$103</c:f>
              <c:numCache>
                <c:formatCode>_("€"* #,##0.00_);_("€"* \(#,##0.00\);_("€"* "-"??_);_(@_)</c:formatCode>
                <c:ptCount val="1"/>
                <c:pt idx="0">
                  <c:v>8820</c:v>
                </c:pt>
              </c:numCache>
            </c:numRef>
          </c:yVal>
          <c:smooth val="0"/>
        </c:ser>
        <c:ser>
          <c:idx val="8"/>
          <c:order val="8"/>
          <c:tx>
            <c:v>Bid 9</c:v>
          </c:tx>
          <c:spPr>
            <a:ln w="19050" cap="rnd">
              <a:solidFill>
                <a:schemeClr val="tx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bg1"/>
              </a:solidFill>
              <a:ln w="19050" cap="rnd">
                <a:solidFill>
                  <a:schemeClr val="tx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'NX Utility Index'!$K$102</c:f>
              <c:numCache>
                <c:formatCode>General</c:formatCode>
                <c:ptCount val="1"/>
                <c:pt idx="0">
                  <c:v>0.8</c:v>
                </c:pt>
              </c:numCache>
            </c:numRef>
          </c:xVal>
          <c:yVal>
            <c:numRef>
              <c:f>'NX Utility Index'!$K$103</c:f>
              <c:numCache>
                <c:formatCode>_("€"* #,##0.00_);_("€"* \(#,##0.00\);_("€"* "-"??_);_(@_)</c:formatCode>
                <c:ptCount val="1"/>
                <c:pt idx="0">
                  <c:v>12820</c:v>
                </c:pt>
              </c:numCache>
            </c:numRef>
          </c:yVal>
          <c:smooth val="0"/>
        </c:ser>
        <c:ser>
          <c:idx val="9"/>
          <c:order val="9"/>
          <c:tx>
            <c:v>Bid 10</c:v>
          </c:tx>
          <c:spPr>
            <a:ln w="19050" cap="rnd">
              <a:solidFill>
                <a:schemeClr val="tx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19050" cap="rnd">
                <a:solidFill>
                  <a:schemeClr val="accent4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'NX Utility Index'!$L$102</c:f>
              <c:numCache>
                <c:formatCode>General</c:formatCode>
                <c:ptCount val="1"/>
                <c:pt idx="0">
                  <c:v>0.74</c:v>
                </c:pt>
              </c:numCache>
            </c:numRef>
          </c:xVal>
          <c:yVal>
            <c:numRef>
              <c:f>'NX Utility Index'!$L$103</c:f>
              <c:numCache>
                <c:formatCode>_("€"* #,##0.00_);_("€"* \(#,##0.00\);_("€"* "-"??_);_(@_)</c:formatCode>
                <c:ptCount val="1"/>
                <c:pt idx="0">
                  <c:v>12240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3620256"/>
        <c:axId val="1503619712"/>
      </c:scatterChart>
      <c:valAx>
        <c:axId val="150362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bg1"/>
                    </a:solidFill>
                  </a:rPr>
                  <a:t>Quality (Qi)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03619712"/>
        <c:crosses val="autoZero"/>
        <c:crossBetween val="midCat"/>
      </c:valAx>
      <c:valAx>
        <c:axId val="150361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bg1"/>
                    </a:solidFill>
                  </a:rPr>
                  <a:t>Price (Pi)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03620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876534</xdr:colOff>
      <xdr:row>2</xdr:row>
      <xdr:rowOff>52917</xdr:rowOff>
    </xdr:from>
    <xdr:to>
      <xdr:col>18</xdr:col>
      <xdr:colOff>142135</xdr:colOff>
      <xdr:row>26</xdr:row>
      <xdr:rowOff>69850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9534" y="582084"/>
          <a:ext cx="6197685" cy="4588933"/>
        </a:xfrm>
        <a:prstGeom prst="rect">
          <a:avLst/>
        </a:prstGeom>
      </xdr:spPr>
    </xdr:pic>
    <xdr:clientData/>
  </xdr:twoCellAnchor>
  <xdr:twoCellAnchor editAs="oneCell">
    <xdr:from>
      <xdr:col>9</xdr:col>
      <xdr:colOff>912280</xdr:colOff>
      <xdr:row>29</xdr:row>
      <xdr:rowOff>42486</xdr:rowOff>
    </xdr:from>
    <xdr:to>
      <xdr:col>17</xdr:col>
      <xdr:colOff>596897</xdr:colOff>
      <xdr:row>51</xdr:row>
      <xdr:rowOff>186268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75280" y="5715153"/>
          <a:ext cx="6002867" cy="4334782"/>
        </a:xfrm>
        <a:prstGeom prst="rect">
          <a:avLst/>
        </a:prstGeom>
      </xdr:spPr>
    </xdr:pic>
    <xdr:clientData/>
  </xdr:twoCellAnchor>
  <xdr:twoCellAnchor>
    <xdr:from>
      <xdr:col>13</xdr:col>
      <xdr:colOff>73024</xdr:colOff>
      <xdr:row>60</xdr:row>
      <xdr:rowOff>117475</xdr:rowOff>
    </xdr:from>
    <xdr:to>
      <xdr:col>27</xdr:col>
      <xdr:colOff>447675</xdr:colOff>
      <xdr:row>87</xdr:row>
      <xdr:rowOff>447675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85725</xdr:colOff>
      <xdr:row>95</xdr:row>
      <xdr:rowOff>247650</xdr:rowOff>
    </xdr:from>
    <xdr:to>
      <xdr:col>27</xdr:col>
      <xdr:colOff>581025</xdr:colOff>
      <xdr:row>124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9"/>
  <sheetViews>
    <sheetView tabSelected="1" topLeftCell="G67" zoomScaleNormal="100" workbookViewId="0">
      <selection activeCell="O130" sqref="O130"/>
    </sheetView>
  </sheetViews>
  <sheetFormatPr defaultRowHeight="15" x14ac:dyDescent="0.25"/>
  <cols>
    <col min="2" max="2" width="19.140625" customWidth="1"/>
    <col min="3" max="3" width="17.140625" customWidth="1"/>
    <col min="4" max="4" width="14.7109375" customWidth="1"/>
    <col min="5" max="5" width="18.28515625" customWidth="1"/>
    <col min="6" max="6" width="15.5703125" customWidth="1"/>
    <col min="7" max="7" width="15.42578125" customWidth="1"/>
    <col min="8" max="8" width="15.140625" customWidth="1"/>
    <col min="9" max="9" width="14.5703125" customWidth="1"/>
    <col min="10" max="10" width="14.140625" customWidth="1"/>
    <col min="11" max="11" width="12.5703125" customWidth="1"/>
    <col min="12" max="12" width="13.28515625" bestFit="1" customWidth="1"/>
    <col min="13" max="13" width="18" customWidth="1"/>
  </cols>
  <sheetData>
    <row r="1" spans="1:27" ht="26.25" x14ac:dyDescent="0.4">
      <c r="A1" s="2" t="s">
        <v>18</v>
      </c>
      <c r="K1" s="2" t="s">
        <v>43</v>
      </c>
    </row>
    <row r="2" spans="1:27" x14ac:dyDescent="0.25">
      <c r="B2" t="s">
        <v>45</v>
      </c>
      <c r="K2" s="1" t="s">
        <v>83</v>
      </c>
    </row>
    <row r="4" spans="1:27" x14ac:dyDescent="0.25">
      <c r="B4" s="1" t="s">
        <v>0</v>
      </c>
      <c r="C4" t="s">
        <v>1</v>
      </c>
      <c r="I4" s="22"/>
      <c r="AA4" t="s">
        <v>85</v>
      </c>
    </row>
    <row r="5" spans="1:27" x14ac:dyDescent="0.25">
      <c r="AA5" t="s">
        <v>86</v>
      </c>
    </row>
    <row r="6" spans="1:27" x14ac:dyDescent="0.25">
      <c r="B6" s="1" t="s">
        <v>2</v>
      </c>
      <c r="C6" t="s">
        <v>7</v>
      </c>
      <c r="AA6" t="s">
        <v>87</v>
      </c>
    </row>
    <row r="7" spans="1:27" x14ac:dyDescent="0.25">
      <c r="B7" s="1" t="s">
        <v>3</v>
      </c>
      <c r="C7" t="s">
        <v>8</v>
      </c>
      <c r="AA7" t="s">
        <v>88</v>
      </c>
    </row>
    <row r="8" spans="1:27" x14ac:dyDescent="0.25">
      <c r="B8" s="1" t="s">
        <v>4</v>
      </c>
      <c r="C8" t="s">
        <v>13</v>
      </c>
    </row>
    <row r="9" spans="1:27" x14ac:dyDescent="0.25">
      <c r="B9" s="1" t="s">
        <v>5</v>
      </c>
      <c r="C9" t="s">
        <v>9</v>
      </c>
    </row>
    <row r="10" spans="1:27" x14ac:dyDescent="0.25">
      <c r="B10" s="1" t="s">
        <v>6</v>
      </c>
      <c r="C10" t="s">
        <v>10</v>
      </c>
    </row>
    <row r="11" spans="1:27" x14ac:dyDescent="0.25">
      <c r="B11" s="1" t="s">
        <v>14</v>
      </c>
      <c r="C11" t="s">
        <v>11</v>
      </c>
    </row>
    <row r="12" spans="1:27" x14ac:dyDescent="0.25">
      <c r="B12" s="1" t="s">
        <v>15</v>
      </c>
      <c r="C12" t="s">
        <v>12</v>
      </c>
    </row>
    <row r="14" spans="1:27" x14ac:dyDescent="0.25">
      <c r="B14" s="1" t="s">
        <v>62</v>
      </c>
    </row>
    <row r="15" spans="1:27" x14ac:dyDescent="0.25">
      <c r="B15" s="21" t="s">
        <v>63</v>
      </c>
    </row>
    <row r="16" spans="1:27" x14ac:dyDescent="0.25">
      <c r="B16" s="21" t="s">
        <v>65</v>
      </c>
    </row>
    <row r="17" spans="2:30" x14ac:dyDescent="0.25">
      <c r="B17" s="21" t="s">
        <v>64</v>
      </c>
    </row>
    <row r="19" spans="2:30" x14ac:dyDescent="0.25">
      <c r="B19" s="1" t="s">
        <v>16</v>
      </c>
    </row>
    <row r="20" spans="2:30" x14ac:dyDescent="0.25">
      <c r="B20" t="s">
        <v>46</v>
      </c>
    </row>
    <row r="21" spans="2:30" x14ac:dyDescent="0.25">
      <c r="B21" t="s">
        <v>47</v>
      </c>
    </row>
    <row r="22" spans="2:30" x14ac:dyDescent="0.25">
      <c r="B22" t="s">
        <v>34</v>
      </c>
    </row>
    <row r="23" spans="2:30" x14ac:dyDescent="0.25">
      <c r="B23" t="s">
        <v>36</v>
      </c>
    </row>
    <row r="25" spans="2:30" x14ac:dyDescent="0.25">
      <c r="B25" s="1" t="s">
        <v>110</v>
      </c>
    </row>
    <row r="26" spans="2:30" x14ac:dyDescent="0.25">
      <c r="B26" t="s">
        <v>48</v>
      </c>
    </row>
    <row r="27" spans="2:30" x14ac:dyDescent="0.25">
      <c r="B27" t="s">
        <v>111</v>
      </c>
    </row>
    <row r="28" spans="2:30" x14ac:dyDescent="0.25">
      <c r="B28" s="7" t="s">
        <v>0</v>
      </c>
      <c r="C28" t="s">
        <v>49</v>
      </c>
    </row>
    <row r="29" spans="2:30" x14ac:dyDescent="0.25">
      <c r="B29" s="20" t="s">
        <v>50</v>
      </c>
      <c r="C29" t="s">
        <v>51</v>
      </c>
      <c r="K29" s="1" t="s">
        <v>84</v>
      </c>
    </row>
    <row r="31" spans="2:30" x14ac:dyDescent="0.25">
      <c r="B31" s="1" t="s">
        <v>52</v>
      </c>
      <c r="AA31" t="s">
        <v>89</v>
      </c>
    </row>
    <row r="32" spans="2:30" x14ac:dyDescent="0.25">
      <c r="B32" t="s">
        <v>53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 t="s">
        <v>90</v>
      </c>
      <c r="AB32" s="4"/>
      <c r="AC32" s="4"/>
      <c r="AD32" s="4"/>
    </row>
    <row r="33" spans="2:30" x14ac:dyDescent="0.25">
      <c r="B33" t="s">
        <v>54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 t="s">
        <v>91</v>
      </c>
      <c r="AB33" s="4"/>
      <c r="AC33" s="4"/>
      <c r="AD33" s="4"/>
    </row>
    <row r="34" spans="2:30" x14ac:dyDescent="0.25">
      <c r="B34" t="s">
        <v>56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 t="s">
        <v>92</v>
      </c>
      <c r="AB34" s="4"/>
      <c r="AC34" s="4"/>
      <c r="AD34" s="4"/>
    </row>
    <row r="35" spans="2:30" x14ac:dyDescent="0.25">
      <c r="B35" s="7" t="s">
        <v>0</v>
      </c>
      <c r="C35" t="s">
        <v>55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 t="s">
        <v>93</v>
      </c>
      <c r="AB35" s="4"/>
      <c r="AC35" s="4"/>
      <c r="AD35" s="4"/>
    </row>
    <row r="36" spans="2:30" x14ac:dyDescent="0.25">
      <c r="AA36" s="4" t="s">
        <v>94</v>
      </c>
    </row>
    <row r="37" spans="2:30" x14ac:dyDescent="0.25">
      <c r="B37" s="1" t="s">
        <v>17</v>
      </c>
      <c r="AA37" s="4" t="s">
        <v>95</v>
      </c>
    </row>
    <row r="38" spans="2:30" x14ac:dyDescent="0.25">
      <c r="B38" t="s">
        <v>35</v>
      </c>
      <c r="AA38" s="4" t="s">
        <v>96</v>
      </c>
    </row>
    <row r="39" spans="2:30" x14ac:dyDescent="0.25">
      <c r="B39" t="s">
        <v>37</v>
      </c>
    </row>
    <row r="40" spans="2:30" x14ac:dyDescent="0.25">
      <c r="B40" t="s">
        <v>59</v>
      </c>
    </row>
    <row r="41" spans="2:30" x14ac:dyDescent="0.25">
      <c r="B41" t="s">
        <v>60</v>
      </c>
    </row>
    <row r="42" spans="2:30" x14ac:dyDescent="0.25">
      <c r="B42" t="s">
        <v>61</v>
      </c>
    </row>
    <row r="44" spans="2:30" x14ac:dyDescent="0.25">
      <c r="B44" s="1" t="s">
        <v>57</v>
      </c>
    </row>
    <row r="45" spans="2:30" x14ac:dyDescent="0.25">
      <c r="B45" t="s">
        <v>66</v>
      </c>
      <c r="C45" t="s">
        <v>70</v>
      </c>
    </row>
    <row r="46" spans="2:30" x14ac:dyDescent="0.25">
      <c r="B46" t="s">
        <v>67</v>
      </c>
      <c r="C46" t="s">
        <v>71</v>
      </c>
    </row>
    <row r="47" spans="2:30" x14ac:dyDescent="0.25">
      <c r="B47" t="s">
        <v>68</v>
      </c>
      <c r="C47" t="s">
        <v>72</v>
      </c>
    </row>
    <row r="48" spans="2:30" x14ac:dyDescent="0.25">
      <c r="C48" t="s">
        <v>73</v>
      </c>
    </row>
    <row r="49" spans="1:9" x14ac:dyDescent="0.25">
      <c r="B49" t="s">
        <v>69</v>
      </c>
      <c r="C49" t="s">
        <v>74</v>
      </c>
    </row>
    <row r="50" spans="1:9" x14ac:dyDescent="0.25">
      <c r="C50" t="s">
        <v>75</v>
      </c>
    </row>
    <row r="51" spans="1:9" x14ac:dyDescent="0.25">
      <c r="B51" t="s">
        <v>76</v>
      </c>
      <c r="C51" t="s">
        <v>128</v>
      </c>
    </row>
    <row r="52" spans="1:9" x14ac:dyDescent="0.25">
      <c r="C52" t="s">
        <v>77</v>
      </c>
    </row>
    <row r="54" spans="1:9" ht="26.25" x14ac:dyDescent="0.4">
      <c r="A54" s="2" t="s">
        <v>58</v>
      </c>
    </row>
    <row r="55" spans="1:9" x14ac:dyDescent="0.25">
      <c r="B55" s="13" t="s">
        <v>32</v>
      </c>
      <c r="C55" t="s">
        <v>31</v>
      </c>
    </row>
    <row r="56" spans="1:9" x14ac:dyDescent="0.25">
      <c r="B56" s="14" t="s">
        <v>32</v>
      </c>
      <c r="C56" t="s">
        <v>116</v>
      </c>
    </row>
    <row r="57" spans="1:9" x14ac:dyDescent="0.25">
      <c r="B57" s="53" t="s">
        <v>32</v>
      </c>
      <c r="C57" t="s">
        <v>117</v>
      </c>
    </row>
    <row r="59" spans="1:9" x14ac:dyDescent="0.25">
      <c r="B59" s="58" t="s">
        <v>127</v>
      </c>
      <c r="C59" s="58"/>
      <c r="D59" s="58"/>
      <c r="E59" s="58"/>
      <c r="F59" s="58"/>
      <c r="G59" s="58"/>
      <c r="H59" s="58"/>
      <c r="I59" s="58"/>
    </row>
    <row r="60" spans="1:9" x14ac:dyDescent="0.25">
      <c r="B60" s="58" t="s">
        <v>158</v>
      </c>
      <c r="C60" s="58"/>
      <c r="D60" s="58"/>
      <c r="E60" s="58"/>
      <c r="F60" s="58"/>
      <c r="G60" s="58"/>
      <c r="H60" s="58"/>
      <c r="I60" s="58"/>
    </row>
    <row r="61" spans="1:9" x14ac:dyDescent="0.25">
      <c r="B61" s="58" t="s">
        <v>126</v>
      </c>
      <c r="C61" s="58"/>
      <c r="D61" s="58"/>
      <c r="E61" s="58"/>
      <c r="F61" s="58"/>
      <c r="G61" s="58"/>
      <c r="H61" s="58"/>
      <c r="I61" s="58"/>
    </row>
    <row r="63" spans="1:9" x14ac:dyDescent="0.25">
      <c r="B63" s="8" t="s">
        <v>14</v>
      </c>
      <c r="C63" s="3">
        <v>0.5</v>
      </c>
      <c r="E63" t="s">
        <v>80</v>
      </c>
    </row>
    <row r="64" spans="1:9" x14ac:dyDescent="0.25">
      <c r="B64" s="8" t="s">
        <v>15</v>
      </c>
      <c r="C64" s="4">
        <f>1-$C$63</f>
        <v>0.5</v>
      </c>
      <c r="E64" t="s">
        <v>81</v>
      </c>
    </row>
    <row r="65" spans="2:13" x14ac:dyDescent="0.25">
      <c r="B65" s="8" t="s">
        <v>4</v>
      </c>
      <c r="C65">
        <f>C63/C64</f>
        <v>1</v>
      </c>
    </row>
    <row r="67" spans="2:13" x14ac:dyDescent="0.25">
      <c r="B67" s="57" t="s">
        <v>82</v>
      </c>
      <c r="C67" s="52"/>
      <c r="D67" s="52"/>
      <c r="E67" s="52"/>
      <c r="F67" s="52"/>
    </row>
    <row r="68" spans="2:13" x14ac:dyDescent="0.25">
      <c r="B68" s="57" t="s">
        <v>113</v>
      </c>
      <c r="C68" s="52"/>
      <c r="D68" s="52"/>
      <c r="E68" s="52"/>
      <c r="F68" s="52"/>
    </row>
    <row r="69" spans="2:13" x14ac:dyDescent="0.25">
      <c r="B69" s="52" t="s">
        <v>114</v>
      </c>
      <c r="C69" s="52"/>
      <c r="D69" s="52"/>
      <c r="E69" s="52"/>
      <c r="F69" s="52"/>
    </row>
    <row r="70" spans="2:13" x14ac:dyDescent="0.25">
      <c r="C70" s="17">
        <v>0</v>
      </c>
      <c r="D70" s="17">
        <v>1</v>
      </c>
      <c r="E70" s="17">
        <v>2</v>
      </c>
      <c r="F70" s="17">
        <v>3</v>
      </c>
      <c r="G70" s="17">
        <v>4</v>
      </c>
      <c r="H70" s="17">
        <v>5</v>
      </c>
      <c r="I70" s="17">
        <v>6</v>
      </c>
      <c r="J70" s="17">
        <v>7</v>
      </c>
      <c r="K70" s="17">
        <v>8</v>
      </c>
      <c r="L70" s="17">
        <v>9</v>
      </c>
      <c r="M70" s="17">
        <v>10</v>
      </c>
    </row>
    <row r="71" spans="2:13" x14ac:dyDescent="0.25">
      <c r="B71" s="12" t="s">
        <v>104</v>
      </c>
      <c r="C71" s="23">
        <v>500</v>
      </c>
      <c r="D71" s="23">
        <v>600</v>
      </c>
      <c r="E71" s="23">
        <v>700</v>
      </c>
      <c r="F71" s="23">
        <v>800</v>
      </c>
      <c r="G71" s="23">
        <v>900</v>
      </c>
      <c r="H71" s="23">
        <v>1000</v>
      </c>
      <c r="I71" s="23">
        <v>1100</v>
      </c>
      <c r="J71" s="23">
        <v>1200</v>
      </c>
      <c r="K71" s="23">
        <v>1300</v>
      </c>
      <c r="L71" s="23">
        <v>1400</v>
      </c>
      <c r="M71" s="23">
        <v>1500</v>
      </c>
    </row>
    <row r="72" spans="2:13" x14ac:dyDescent="0.25">
      <c r="B72" s="12" t="s">
        <v>98</v>
      </c>
      <c r="C72" s="23">
        <v>1500</v>
      </c>
      <c r="D72" s="23">
        <v>1550</v>
      </c>
      <c r="E72" s="23">
        <v>1600</v>
      </c>
      <c r="F72" s="23">
        <v>1650</v>
      </c>
      <c r="G72" s="23">
        <v>1700</v>
      </c>
      <c r="H72" s="23">
        <v>1750</v>
      </c>
      <c r="I72" s="23">
        <v>1800</v>
      </c>
      <c r="J72" s="23">
        <v>1850</v>
      </c>
      <c r="K72" s="23">
        <v>1900</v>
      </c>
      <c r="L72" s="23">
        <v>1950</v>
      </c>
      <c r="M72" s="23">
        <v>2000</v>
      </c>
    </row>
    <row r="73" spans="2:13" x14ac:dyDescent="0.25">
      <c r="B73" s="12" t="s">
        <v>105</v>
      </c>
      <c r="C73" s="23">
        <v>180</v>
      </c>
      <c r="D73" s="23">
        <v>360</v>
      </c>
      <c r="E73" s="23">
        <v>540</v>
      </c>
      <c r="F73" s="23">
        <v>720</v>
      </c>
      <c r="G73" s="23">
        <v>900</v>
      </c>
      <c r="H73" s="23">
        <v>1080</v>
      </c>
      <c r="I73" s="23">
        <v>1260</v>
      </c>
      <c r="J73" s="23">
        <v>1440</v>
      </c>
      <c r="K73" s="23">
        <v>1620</v>
      </c>
      <c r="L73" s="23">
        <v>1800</v>
      </c>
      <c r="M73" s="23">
        <v>1980</v>
      </c>
    </row>
    <row r="74" spans="2:13" x14ac:dyDescent="0.25">
      <c r="B74" s="12" t="s">
        <v>106</v>
      </c>
      <c r="C74" s="23">
        <v>110</v>
      </c>
      <c r="D74" s="23">
        <v>130</v>
      </c>
      <c r="E74" s="23">
        <v>170</v>
      </c>
      <c r="F74" s="23">
        <v>250</v>
      </c>
      <c r="G74" s="23">
        <v>410</v>
      </c>
      <c r="H74" s="23">
        <v>730</v>
      </c>
      <c r="I74" s="23">
        <v>890</v>
      </c>
      <c r="J74" s="23">
        <v>970</v>
      </c>
      <c r="K74" s="23">
        <v>1010</v>
      </c>
      <c r="L74" s="23">
        <v>1030</v>
      </c>
      <c r="M74" s="23">
        <v>1040</v>
      </c>
    </row>
    <row r="75" spans="2:13" x14ac:dyDescent="0.25">
      <c r="B75" s="19" t="s">
        <v>107</v>
      </c>
      <c r="C75" s="23">
        <v>0</v>
      </c>
      <c r="D75" s="23">
        <v>10</v>
      </c>
      <c r="E75" s="23">
        <v>30</v>
      </c>
      <c r="F75" s="23">
        <v>60</v>
      </c>
      <c r="G75" s="23">
        <v>100</v>
      </c>
      <c r="H75" s="23">
        <v>150</v>
      </c>
      <c r="I75" s="23">
        <v>210</v>
      </c>
      <c r="J75" s="23">
        <v>330</v>
      </c>
      <c r="K75" s="23">
        <v>570</v>
      </c>
      <c r="L75" s="23">
        <v>1050</v>
      </c>
      <c r="M75" s="23">
        <v>2010</v>
      </c>
    </row>
    <row r="76" spans="2:13" x14ac:dyDescent="0.25">
      <c r="B76" s="45" t="s">
        <v>120</v>
      </c>
    </row>
    <row r="78" spans="2:13" x14ac:dyDescent="0.25">
      <c r="B78" s="52" t="s">
        <v>149</v>
      </c>
      <c r="C78" s="52"/>
      <c r="D78" s="52"/>
      <c r="E78" s="52"/>
      <c r="F78" s="52"/>
      <c r="G78" s="52"/>
      <c r="H78" s="52"/>
    </row>
    <row r="79" spans="2:13" x14ac:dyDescent="0.25">
      <c r="B79" s="56" t="s">
        <v>109</v>
      </c>
      <c r="C79" s="52"/>
      <c r="D79" s="52"/>
      <c r="E79" s="52"/>
      <c r="F79" s="52"/>
      <c r="G79" s="52"/>
      <c r="H79" s="52"/>
    </row>
    <row r="80" spans="2:13" x14ac:dyDescent="0.25">
      <c r="C80" s="9" t="s">
        <v>19</v>
      </c>
      <c r="D80" s="10" t="s">
        <v>20</v>
      </c>
      <c r="E80" s="10" t="s">
        <v>21</v>
      </c>
      <c r="F80" s="10" t="s">
        <v>22</v>
      </c>
      <c r="G80" s="10" t="s">
        <v>23</v>
      </c>
      <c r="H80" s="9" t="s">
        <v>24</v>
      </c>
      <c r="I80" s="11" t="s">
        <v>25</v>
      </c>
      <c r="J80" s="11" t="s">
        <v>26</v>
      </c>
      <c r="K80" s="11" t="s">
        <v>27</v>
      </c>
      <c r="L80" s="11" t="s">
        <v>28</v>
      </c>
    </row>
    <row r="81" spans="1:14" x14ac:dyDescent="0.25">
      <c r="B81" s="19" t="s">
        <v>38</v>
      </c>
      <c r="C81" s="6">
        <v>7</v>
      </c>
      <c r="D81" s="6">
        <v>6</v>
      </c>
      <c r="E81" s="6">
        <v>5</v>
      </c>
      <c r="F81" s="6">
        <v>6</v>
      </c>
      <c r="G81" s="6">
        <v>8</v>
      </c>
      <c r="H81" s="6">
        <v>4</v>
      </c>
      <c r="I81" s="6">
        <v>9</v>
      </c>
      <c r="J81" s="6">
        <v>5</v>
      </c>
      <c r="K81" s="6">
        <v>8</v>
      </c>
      <c r="L81" s="6">
        <v>8</v>
      </c>
    </row>
    <row r="82" spans="1:14" x14ac:dyDescent="0.25">
      <c r="B82" s="19" t="s">
        <v>39</v>
      </c>
      <c r="C82" s="6">
        <v>6</v>
      </c>
      <c r="D82" s="6">
        <v>5</v>
      </c>
      <c r="E82" s="6">
        <v>7</v>
      </c>
      <c r="F82" s="6">
        <v>7</v>
      </c>
      <c r="G82" s="6">
        <v>7</v>
      </c>
      <c r="H82" s="6">
        <v>6</v>
      </c>
      <c r="I82" s="6">
        <v>6</v>
      </c>
      <c r="J82" s="6">
        <v>3</v>
      </c>
      <c r="K82" s="6">
        <v>9</v>
      </c>
      <c r="L82" s="6">
        <v>6</v>
      </c>
    </row>
    <row r="83" spans="1:14" x14ac:dyDescent="0.25">
      <c r="B83" s="19" t="s">
        <v>40</v>
      </c>
      <c r="C83" s="6">
        <v>5</v>
      </c>
      <c r="D83" s="6">
        <v>5</v>
      </c>
      <c r="E83" s="6">
        <v>6</v>
      </c>
      <c r="F83" s="6">
        <v>6</v>
      </c>
      <c r="G83" s="6">
        <v>6</v>
      </c>
      <c r="H83" s="6">
        <v>4</v>
      </c>
      <c r="I83" s="6">
        <v>8</v>
      </c>
      <c r="J83" s="6">
        <v>3</v>
      </c>
      <c r="K83" s="6">
        <v>8</v>
      </c>
      <c r="L83" s="6">
        <v>7</v>
      </c>
    </row>
    <row r="84" spans="1:14" x14ac:dyDescent="0.25">
      <c r="B84" s="19" t="s">
        <v>41</v>
      </c>
      <c r="C84" s="6">
        <v>6</v>
      </c>
      <c r="D84" s="6">
        <v>6</v>
      </c>
      <c r="E84" s="6">
        <v>7</v>
      </c>
      <c r="F84" s="6">
        <v>7</v>
      </c>
      <c r="G84" s="6">
        <v>7</v>
      </c>
      <c r="H84" s="6">
        <v>5</v>
      </c>
      <c r="I84" s="6">
        <v>8</v>
      </c>
      <c r="J84" s="6">
        <v>6</v>
      </c>
      <c r="K84" s="6">
        <v>7</v>
      </c>
      <c r="L84" s="6">
        <v>8</v>
      </c>
    </row>
    <row r="85" spans="1:14" x14ac:dyDescent="0.25">
      <c r="B85" s="19" t="s">
        <v>42</v>
      </c>
      <c r="C85" s="6">
        <v>6</v>
      </c>
      <c r="D85" s="6">
        <v>6</v>
      </c>
      <c r="E85" s="6">
        <v>6</v>
      </c>
      <c r="F85" s="6">
        <v>6</v>
      </c>
      <c r="G85" s="6">
        <v>6</v>
      </c>
      <c r="H85" s="6">
        <v>5</v>
      </c>
      <c r="I85" s="6">
        <v>8</v>
      </c>
      <c r="J85" s="6">
        <v>5</v>
      </c>
      <c r="K85" s="6">
        <v>8</v>
      </c>
      <c r="L85" s="6">
        <v>8</v>
      </c>
    </row>
    <row r="86" spans="1:14" ht="15" customHeight="1" x14ac:dyDescent="0.4">
      <c r="A86" s="27"/>
      <c r="B86" s="45" t="s">
        <v>121</v>
      </c>
    </row>
    <row r="88" spans="1:14" ht="42" customHeight="1" x14ac:dyDescent="0.25">
      <c r="B88" s="59" t="s">
        <v>153</v>
      </c>
      <c r="C88" s="41">
        <v>0.5</v>
      </c>
    </row>
    <row r="89" spans="1:14" ht="15.75" thickBot="1" x14ac:dyDescent="0.3">
      <c r="C89" s="9" t="s">
        <v>19</v>
      </c>
      <c r="D89" s="10" t="s">
        <v>20</v>
      </c>
      <c r="E89" s="10" t="s">
        <v>21</v>
      </c>
      <c r="F89" s="10" t="s">
        <v>22</v>
      </c>
      <c r="G89" s="10" t="s">
        <v>23</v>
      </c>
      <c r="H89" s="9" t="s">
        <v>24</v>
      </c>
      <c r="I89" s="11" t="s">
        <v>25</v>
      </c>
      <c r="J89" s="11" t="s">
        <v>26</v>
      </c>
      <c r="K89" s="11" t="s">
        <v>27</v>
      </c>
      <c r="L89" s="11" t="s">
        <v>28</v>
      </c>
      <c r="N89" s="1" t="s">
        <v>150</v>
      </c>
    </row>
    <row r="90" spans="1:14" x14ac:dyDescent="0.25">
      <c r="B90" s="31" t="s">
        <v>97</v>
      </c>
      <c r="C90" s="32">
        <f t="shared" ref="C90:L90" si="0">IF(C81=0,SUM($C71),IF(C81=1,SUM($D71),IF(C81=2,SUM($E71),IF(C81=3,SUM($F71),IF(C81=4,SUM($G71),IF(C81=5,SUM($H71),IF(C81=6,SUM($I71),IF(C81=7,SUM($J71),IF(C81=8,SUM($K71),IF(C81=9,SUM($L71),SUM($M71)))))))))))</f>
        <v>1200</v>
      </c>
      <c r="D90" s="32">
        <f t="shared" si="0"/>
        <v>1100</v>
      </c>
      <c r="E90" s="32">
        <f t="shared" si="0"/>
        <v>1000</v>
      </c>
      <c r="F90" s="32">
        <f t="shared" si="0"/>
        <v>1100</v>
      </c>
      <c r="G90" s="32">
        <f t="shared" si="0"/>
        <v>1300</v>
      </c>
      <c r="H90" s="32">
        <f t="shared" si="0"/>
        <v>900</v>
      </c>
      <c r="I90" s="32">
        <f t="shared" si="0"/>
        <v>1400</v>
      </c>
      <c r="J90" s="32">
        <f t="shared" si="0"/>
        <v>1000</v>
      </c>
      <c r="K90" s="32">
        <f t="shared" si="0"/>
        <v>1300</v>
      </c>
      <c r="L90" s="33">
        <f t="shared" si="0"/>
        <v>1300</v>
      </c>
    </row>
    <row r="91" spans="1:14" x14ac:dyDescent="0.25">
      <c r="B91" s="34" t="s">
        <v>102</v>
      </c>
      <c r="C91" s="29">
        <f t="shared" ref="C91:L91" si="1">IF(C82=0,SUM($C72),IF(C82=1,SUM($D72),IF(C82=2,SUM($E72),IF(C82=3,SUM($F72),IF(C82=4,SUM($G72),IF(C82=5,SUM($H72),IF(C82=6,SUM($I72),IF(C82=7,SUM($J72),IF(C82=8,SUM($K72),IF(C82=9,SUM($L72),SUM($M72)))))))))))</f>
        <v>1800</v>
      </c>
      <c r="D91" s="29">
        <f t="shared" si="1"/>
        <v>1750</v>
      </c>
      <c r="E91" s="29">
        <f t="shared" si="1"/>
        <v>1850</v>
      </c>
      <c r="F91" s="29">
        <f t="shared" si="1"/>
        <v>1850</v>
      </c>
      <c r="G91" s="29">
        <f t="shared" si="1"/>
        <v>1850</v>
      </c>
      <c r="H91" s="29">
        <f t="shared" si="1"/>
        <v>1800</v>
      </c>
      <c r="I91" s="29">
        <f t="shared" si="1"/>
        <v>1800</v>
      </c>
      <c r="J91" s="29">
        <f t="shared" si="1"/>
        <v>1650</v>
      </c>
      <c r="K91" s="29">
        <f t="shared" si="1"/>
        <v>1950</v>
      </c>
      <c r="L91" s="35">
        <f t="shared" si="1"/>
        <v>1800</v>
      </c>
    </row>
    <row r="92" spans="1:14" x14ac:dyDescent="0.25">
      <c r="B92" s="34" t="s">
        <v>101</v>
      </c>
      <c r="C92" s="29">
        <f t="shared" ref="C92:L92" si="2">IF(C83=0,SUM($C73),IF(C83=1,SUM($D73),IF(C83=2,SUM($E73),IF(C83=3,SUM($F73),IF(C83=4,SUM($G73),IF(C83=5,SUM($H73),IF(C83=6,SUM($I73),IF(C83=7,SUM($J73),IF(C83=8,SUM($K73),IF(C83=9,SUM($L73),SUM($M73)))))))))))</f>
        <v>1080</v>
      </c>
      <c r="D92" s="29">
        <f t="shared" si="2"/>
        <v>1080</v>
      </c>
      <c r="E92" s="29">
        <f t="shared" si="2"/>
        <v>1260</v>
      </c>
      <c r="F92" s="29">
        <f t="shared" si="2"/>
        <v>1260</v>
      </c>
      <c r="G92" s="29">
        <f t="shared" si="2"/>
        <v>1260</v>
      </c>
      <c r="H92" s="29">
        <f t="shared" si="2"/>
        <v>900</v>
      </c>
      <c r="I92" s="29">
        <f t="shared" si="2"/>
        <v>1620</v>
      </c>
      <c r="J92" s="29">
        <f t="shared" si="2"/>
        <v>720</v>
      </c>
      <c r="K92" s="29">
        <f t="shared" si="2"/>
        <v>1620</v>
      </c>
      <c r="L92" s="35">
        <f t="shared" si="2"/>
        <v>1440</v>
      </c>
    </row>
    <row r="93" spans="1:14" x14ac:dyDescent="0.25">
      <c r="B93" s="34" t="s">
        <v>100</v>
      </c>
      <c r="C93" s="29">
        <f t="shared" ref="C93:L93" si="3">IF(C84=0,SUM($C74),IF(C84=1,SUM($D74),IF(C84=2,SUM($E74),IF(C84=3,SUM($F74),IF(C84=4,SUM($G74),IF(C84=5,SUM($H74),IF(C84=6,SUM($I74),IF(C84=7,SUM($J74),IF(C84=8,SUM($K74),IF(C84=9,SUM($L74),SUM($M74)))))))))))</f>
        <v>890</v>
      </c>
      <c r="D93" s="29">
        <f t="shared" si="3"/>
        <v>890</v>
      </c>
      <c r="E93" s="29">
        <f t="shared" si="3"/>
        <v>970</v>
      </c>
      <c r="F93" s="29">
        <f t="shared" si="3"/>
        <v>970</v>
      </c>
      <c r="G93" s="29">
        <f t="shared" si="3"/>
        <v>970</v>
      </c>
      <c r="H93" s="29">
        <f t="shared" si="3"/>
        <v>730</v>
      </c>
      <c r="I93" s="29">
        <f t="shared" si="3"/>
        <v>1010</v>
      </c>
      <c r="J93" s="29">
        <f t="shared" si="3"/>
        <v>890</v>
      </c>
      <c r="K93" s="29">
        <f t="shared" si="3"/>
        <v>970</v>
      </c>
      <c r="L93" s="35">
        <f t="shared" si="3"/>
        <v>1010</v>
      </c>
    </row>
    <row r="94" spans="1:14" ht="15.75" thickBot="1" x14ac:dyDescent="0.3">
      <c r="B94" s="36" t="s">
        <v>99</v>
      </c>
      <c r="C94" s="37">
        <f t="shared" ref="C94:L94" si="4">IF(C85=0,SUM($C75),IF(C85=1,SUM($D75),IF(C85=2,SUM($E75),IF(C85=3,SUM($F75),IF(C85=4,SUM($G75),IF(C85=5,SUM($H75),IF(C85=6,SUM($I75),IF(C85=7,SUM($J75),IF(C85=8,SUM($K75),IF(C85=9,SUM($L75),SUM($M75)))))))))))</f>
        <v>210</v>
      </c>
      <c r="D94" s="37">
        <f t="shared" si="4"/>
        <v>210</v>
      </c>
      <c r="E94" s="37">
        <f t="shared" si="4"/>
        <v>210</v>
      </c>
      <c r="F94" s="37">
        <f t="shared" si="4"/>
        <v>210</v>
      </c>
      <c r="G94" s="37">
        <f t="shared" si="4"/>
        <v>210</v>
      </c>
      <c r="H94" s="37">
        <f t="shared" si="4"/>
        <v>150</v>
      </c>
      <c r="I94" s="37">
        <f t="shared" si="4"/>
        <v>570</v>
      </c>
      <c r="J94" s="37">
        <f t="shared" si="4"/>
        <v>150</v>
      </c>
      <c r="K94" s="37">
        <f t="shared" si="4"/>
        <v>570</v>
      </c>
      <c r="L94" s="38">
        <f t="shared" si="4"/>
        <v>570</v>
      </c>
    </row>
    <row r="95" spans="1:14" ht="15.75" thickBot="1" x14ac:dyDescent="0.3">
      <c r="B95" s="49" t="s">
        <v>103</v>
      </c>
      <c r="C95" s="39">
        <f>SUM(C90:C94)</f>
        <v>5180</v>
      </c>
      <c r="D95" s="39">
        <f t="shared" ref="D95:L95" si="5">SUM(D90:D94)</f>
        <v>5030</v>
      </c>
      <c r="E95" s="39">
        <f t="shared" si="5"/>
        <v>5290</v>
      </c>
      <c r="F95" s="39">
        <f t="shared" si="5"/>
        <v>5390</v>
      </c>
      <c r="G95" s="39">
        <f t="shared" si="5"/>
        <v>5590</v>
      </c>
      <c r="H95" s="39">
        <f t="shared" si="5"/>
        <v>4480</v>
      </c>
      <c r="I95" s="39">
        <f t="shared" si="5"/>
        <v>6400</v>
      </c>
      <c r="J95" s="39">
        <f t="shared" si="5"/>
        <v>4410</v>
      </c>
      <c r="K95" s="39">
        <f t="shared" si="5"/>
        <v>6410</v>
      </c>
      <c r="L95" s="40">
        <f t="shared" si="5"/>
        <v>6120</v>
      </c>
    </row>
    <row r="96" spans="1:14" ht="35.25" customHeight="1" thickBot="1" x14ac:dyDescent="0.3">
      <c r="B96" s="50" t="s">
        <v>108</v>
      </c>
      <c r="C96" s="46">
        <f>C95/(1-$C$88)</f>
        <v>10360</v>
      </c>
      <c r="D96" s="47">
        <f>D95/(1-$C$88)</f>
        <v>10060</v>
      </c>
      <c r="E96" s="47">
        <f>E95/(1-$C$88)</f>
        <v>10580</v>
      </c>
      <c r="F96" s="47">
        <f>F95/(1-$C$88)</f>
        <v>10780</v>
      </c>
      <c r="G96" s="47">
        <f>G95/(1-$C$88)</f>
        <v>11180</v>
      </c>
      <c r="H96" s="47">
        <f>H95/(1-$C$88)</f>
        <v>8960</v>
      </c>
      <c r="I96" s="47">
        <f>I95/(1-$C$88)</f>
        <v>12800</v>
      </c>
      <c r="J96" s="47">
        <f>J95/(1-$C$88)</f>
        <v>8820</v>
      </c>
      <c r="K96" s="47">
        <f>K95/(1-$C$88)</f>
        <v>12820</v>
      </c>
      <c r="L96" s="48">
        <f>L95/(1-$C$88)</f>
        <v>12240</v>
      </c>
    </row>
    <row r="97" spans="2:12" x14ac:dyDescent="0.25">
      <c r="B97" s="28" t="s">
        <v>122</v>
      </c>
    </row>
    <row r="99" spans="2:12" x14ac:dyDescent="0.25">
      <c r="B99" s="52" t="s">
        <v>118</v>
      </c>
      <c r="C99" s="52"/>
      <c r="D99" s="52"/>
      <c r="E99" s="52"/>
      <c r="F99" s="52"/>
      <c r="G99" s="52"/>
      <c r="H99" s="52"/>
      <c r="I99" s="52"/>
    </row>
    <row r="100" spans="2:12" x14ac:dyDescent="0.25">
      <c r="B100" s="52" t="s">
        <v>119</v>
      </c>
      <c r="C100" s="52"/>
      <c r="D100" s="52"/>
      <c r="E100" s="52"/>
      <c r="F100" s="52"/>
      <c r="G100" s="52"/>
      <c r="H100" s="52"/>
      <c r="I100" s="52"/>
    </row>
    <row r="101" spans="2:12" x14ac:dyDescent="0.25">
      <c r="B101" s="52" t="s">
        <v>152</v>
      </c>
      <c r="C101" s="52"/>
      <c r="D101" s="52"/>
      <c r="E101" s="52"/>
      <c r="F101" s="52"/>
      <c r="G101" s="52"/>
      <c r="H101" s="52"/>
      <c r="I101" s="52"/>
    </row>
    <row r="102" spans="2:12" x14ac:dyDescent="0.25">
      <c r="B102" s="12" t="s">
        <v>3</v>
      </c>
      <c r="C102" s="18">
        <f>IF(C85&gt;0,SUM(C81:C85)/50,IF(C84&gt;0,SUM(C81:C84)/40,IF(C83&gt;0,SUM(C81:C83)/30,IF(C82&gt;0,SUM(C81:C82)/20,C81/10))))</f>
        <v>0.6</v>
      </c>
      <c r="D102" s="18">
        <f>IF(D85&gt;0,SUM(D81:D85)/50,IF(D84&gt;0,SUM(D81:D84)/40,IF(D83&gt;0,SUM(D81:D83)/30,IF(D82&gt;0,SUM(D81:D82)/20,D81/10))))</f>
        <v>0.56000000000000005</v>
      </c>
      <c r="E102" s="18">
        <f>IF(E85&gt;0,SUM(E81:E85)/50,IF(E84&gt;0,SUM(E81:E84)/40,IF(E83&gt;0,SUM(E81:E83)/30,IF(E82&gt;0,SUM(E81:E82)/20,E81/10))))</f>
        <v>0.62</v>
      </c>
      <c r="F102" s="18">
        <f>IF(F85&gt;0,SUM(F81:F85)/50,IF(F84&gt;0,SUM(F81:F84)/40,IF(F83&gt;0,SUM(F81:F83)/30,IF(F82&gt;0,SUM(F81:F82)/20,F81/10))))</f>
        <v>0.64</v>
      </c>
      <c r="G102" s="18">
        <f>IF(G85&gt;0,SUM(G81:G85)/50,IF(G84&gt;0,SUM(G81:G84)/40,IF(G83&gt;0,SUM(G81:G83)/30,IF(G82&gt;0,SUM(G81:G82)/20,G81/10))))</f>
        <v>0.68</v>
      </c>
      <c r="H102" s="18">
        <f>IF(H85&gt;0,SUM(H81:H85)/50,IF(H84&gt;0,SUM(H81:H84)/40,IF(H83&gt;0,SUM(H81:H83)/30,IF(H82&gt;0,SUM(H81:H82)/20,H81/10))))</f>
        <v>0.48</v>
      </c>
      <c r="I102" s="18">
        <f>IF(I85&gt;0,SUM(I81:I85)/50,IF(I84&gt;0,SUM(I81:I84)/40,IF(I83&gt;0,SUM(I81:I83)/30,IF(I82&gt;0,SUM(I81:I82)/20,I81/10))))</f>
        <v>0.78</v>
      </c>
      <c r="J102" s="18">
        <f>IF(J85&gt;0,SUM(J81:J85)/50,IF(J84&gt;0,SUM(J81:J84)/40,IF(J83&gt;0,SUM(J81:J83)/30,IF(J82&gt;0,SUM(J81:J82)/20,J81/10))))</f>
        <v>0.44</v>
      </c>
      <c r="K102" s="18">
        <f>IF(K85&gt;0,SUM(K81:K85)/50,IF(K84&gt;0,SUM(K81:K84)/40,IF(K83&gt;0,SUM(K81:K83)/30,IF(K82&gt;0,SUM(K81:K82)/20,K81/10))))</f>
        <v>0.8</v>
      </c>
      <c r="L102" s="25">
        <f>IF(L85&gt;0,SUM(L81:L85)/50,IF(L84&gt;0,SUM(L81:L84)/40,IF(L83&gt;0,SUM(L81:L83)/30,IF(L82&gt;0,SUM(L81:L82)/20,L81/10))))</f>
        <v>0.74</v>
      </c>
    </row>
    <row r="103" spans="2:12" x14ac:dyDescent="0.25">
      <c r="B103" s="12" t="s">
        <v>5</v>
      </c>
      <c r="C103" s="23">
        <v>10360</v>
      </c>
      <c r="D103" s="23">
        <v>10060</v>
      </c>
      <c r="E103" s="23">
        <v>10580</v>
      </c>
      <c r="F103" s="23">
        <v>10780</v>
      </c>
      <c r="G103" s="23">
        <v>11180</v>
      </c>
      <c r="H103" s="23">
        <v>8960</v>
      </c>
      <c r="I103" s="23">
        <v>12800</v>
      </c>
      <c r="J103" s="23">
        <v>8820</v>
      </c>
      <c r="K103" s="23">
        <v>12820</v>
      </c>
      <c r="L103" s="23">
        <v>12240</v>
      </c>
    </row>
    <row r="104" spans="2:12" x14ac:dyDescent="0.25">
      <c r="B104" s="51" t="s">
        <v>123</v>
      </c>
      <c r="C104" s="26"/>
    </row>
    <row r="106" spans="2:12" x14ac:dyDescent="0.25">
      <c r="B106" s="52" t="s">
        <v>115</v>
      </c>
      <c r="C106" s="52"/>
    </row>
    <row r="107" spans="2:12" x14ac:dyDescent="0.25">
      <c r="B107" s="8" t="s">
        <v>154</v>
      </c>
      <c r="C107" s="3">
        <v>0.8</v>
      </c>
      <c r="E107" t="s">
        <v>78</v>
      </c>
    </row>
    <row r="108" spans="2:12" x14ac:dyDescent="0.25">
      <c r="B108" s="8" t="s">
        <v>155</v>
      </c>
      <c r="C108" s="24">
        <v>9000</v>
      </c>
      <c r="E108" t="s">
        <v>79</v>
      </c>
    </row>
    <row r="110" spans="2:12" x14ac:dyDescent="0.25">
      <c r="C110" s="10" t="s">
        <v>129</v>
      </c>
      <c r="D110" s="10" t="s">
        <v>130</v>
      </c>
      <c r="E110" s="10" t="s">
        <v>131</v>
      </c>
      <c r="F110" s="10" t="s">
        <v>132</v>
      </c>
      <c r="G110" s="9" t="s">
        <v>133</v>
      </c>
      <c r="H110" s="11" t="s">
        <v>134</v>
      </c>
      <c r="I110" s="11" t="s">
        <v>135</v>
      </c>
      <c r="J110" s="11" t="s">
        <v>136</v>
      </c>
      <c r="K110" s="11" t="s">
        <v>137</v>
      </c>
      <c r="L110" s="11" t="s">
        <v>138</v>
      </c>
    </row>
    <row r="111" spans="2:12" x14ac:dyDescent="0.25">
      <c r="B111" s="54" t="s">
        <v>29</v>
      </c>
      <c r="C111" s="5">
        <f>((1-($C$107-C$102)*$C$65)/C$103)*$C$108</f>
        <v>0.69498069498069492</v>
      </c>
      <c r="D111" s="5">
        <f>((1-($C$107-D$102)*$C$65)/D$103)*$C$108</f>
        <v>0.67992047713717696</v>
      </c>
      <c r="E111" s="5">
        <f>((1-($C$107-E$102)*$C$65)/E$103)*$C$108</f>
        <v>0.69754253308128533</v>
      </c>
      <c r="F111" s="5">
        <f>((1-($C$107-F$102)*$C$65)/F$103)*$C$108</f>
        <v>0.70129870129870131</v>
      </c>
      <c r="G111" s="16">
        <f>((1-($C$107-G$102)*$C$65)/G$103)*$C$108</f>
        <v>0.70840787119856885</v>
      </c>
      <c r="H111" s="15">
        <f>((1-($C$107-H$102)*$C$65)/H$103)*$C$108</f>
        <v>0.68303571428571419</v>
      </c>
      <c r="I111" s="15">
        <f>((1-($C$107-I$102)*$C$65)/I$103)*$C$108</f>
        <v>0.68906250000000002</v>
      </c>
      <c r="J111" s="15">
        <f>((1-($C$107-J$102)*$C$65)/J$103)*$C$108</f>
        <v>0.65306122448979576</v>
      </c>
      <c r="K111" s="15">
        <f>((1-($C$107-K$102)*$C$65)/K$103)*$C$108</f>
        <v>0.70202808112324488</v>
      </c>
      <c r="L111" s="15">
        <f>((1-($C$107-L$102)*$C$65)/L$103)*$C$108</f>
        <v>0.69117647058823528</v>
      </c>
    </row>
    <row r="112" spans="2:12" x14ac:dyDescent="0.25">
      <c r="B112" s="55" t="s">
        <v>44</v>
      </c>
      <c r="C112" s="30">
        <f>C$103-(C$111/$C$116*C$103)</f>
        <v>196.36363636363785</v>
      </c>
      <c r="D112" s="30">
        <f>D$103-(D$111/$C$116*D$103)</f>
        <v>404.54545454545405</v>
      </c>
      <c r="E112" s="30">
        <f>E$103-(E$111/$C$116*E$103)</f>
        <v>162.27272727272975</v>
      </c>
      <c r="F112" s="30">
        <f>F$103-(F$111/$C$116*F$103)</f>
        <v>108.18181818181802</v>
      </c>
      <c r="G112" s="30">
        <f>G$103-(G$111/$C$116*G$103)</f>
        <v>0</v>
      </c>
      <c r="H112" s="30">
        <f>H$103-(H$111/$C$116*H$103)</f>
        <v>320.9090909090919</v>
      </c>
      <c r="I112" s="30">
        <f>I$103-(I$111/$C$116*I$103)</f>
        <v>349.54545454545405</v>
      </c>
      <c r="J112" s="30">
        <f>J$103-(J$111/$C$116*J$103)</f>
        <v>689.09090909091174</v>
      </c>
      <c r="K112" s="30">
        <f>K$103-(K$111/$C$116*K$103)</f>
        <v>115.45454545454595</v>
      </c>
      <c r="L112" s="30">
        <f>L$103-(L$111/$C$116*L$103)</f>
        <v>297.72727272727207</v>
      </c>
    </row>
    <row r="113" spans="2:14" x14ac:dyDescent="0.25">
      <c r="B113" s="55" t="s">
        <v>33</v>
      </c>
      <c r="C113" s="30">
        <f>C$111/$C$116*C$103</f>
        <v>10163.636363636362</v>
      </c>
      <c r="D113" s="30">
        <f>D$111/$C$116*D$103</f>
        <v>9655.454545454546</v>
      </c>
      <c r="E113" s="30">
        <f>E$111/$C$116*E$103</f>
        <v>10417.72727272727</v>
      </c>
      <c r="F113" s="30">
        <f>F$111/$C$116*F$103</f>
        <v>10671.818181818182</v>
      </c>
      <c r="G113" s="30">
        <f>G$111/$C$116*G$103</f>
        <v>11180</v>
      </c>
      <c r="H113" s="30">
        <f>H$111/$C$116*H$103</f>
        <v>8639.0909090909081</v>
      </c>
      <c r="I113" s="30">
        <f>I$111/$C$116*I$103</f>
        <v>12450.454545454546</v>
      </c>
      <c r="J113" s="30">
        <f>J$111/$C$116*J$103</f>
        <v>8130.9090909090883</v>
      </c>
      <c r="K113" s="30">
        <f>K$111/$C$116*K$103</f>
        <v>12704.545454545454</v>
      </c>
      <c r="L113" s="30">
        <f>L$111/$C$116*L$103</f>
        <v>11942.272727272728</v>
      </c>
    </row>
    <row r="114" spans="2:14" ht="15" customHeight="1" x14ac:dyDescent="0.25">
      <c r="B114" s="26" t="s">
        <v>124</v>
      </c>
    </row>
    <row r="116" spans="2:14" x14ac:dyDescent="0.25">
      <c r="B116" s="1" t="s">
        <v>30</v>
      </c>
      <c r="C116">
        <f>MAX(C111:L111)</f>
        <v>0.70840787119856885</v>
      </c>
    </row>
    <row r="119" spans="2:14" x14ac:dyDescent="0.25">
      <c r="B119" s="52" t="s">
        <v>112</v>
      </c>
      <c r="C119" s="52"/>
      <c r="D119" s="52"/>
      <c r="E119" s="52"/>
      <c r="F119" s="52"/>
      <c r="G119" s="52"/>
      <c r="H119" s="52"/>
    </row>
    <row r="120" spans="2:14" x14ac:dyDescent="0.25">
      <c r="B120" s="8" t="s">
        <v>156</v>
      </c>
      <c r="C120" s="3">
        <v>0.9</v>
      </c>
      <c r="E120" t="s">
        <v>78</v>
      </c>
    </row>
    <row r="121" spans="2:14" x14ac:dyDescent="0.25">
      <c r="B121" s="8" t="s">
        <v>157</v>
      </c>
      <c r="C121" s="24">
        <v>8000</v>
      </c>
      <c r="E121" t="s">
        <v>79</v>
      </c>
    </row>
    <row r="123" spans="2:14" x14ac:dyDescent="0.25">
      <c r="C123" s="10" t="s">
        <v>139</v>
      </c>
      <c r="D123" s="10" t="s">
        <v>140</v>
      </c>
      <c r="E123" s="10" t="s">
        <v>141</v>
      </c>
      <c r="F123" s="10" t="s">
        <v>142</v>
      </c>
      <c r="G123" s="9" t="s">
        <v>143</v>
      </c>
      <c r="H123" s="11" t="s">
        <v>144</v>
      </c>
      <c r="I123" s="11" t="s">
        <v>146</v>
      </c>
      <c r="J123" s="11" t="s">
        <v>145</v>
      </c>
      <c r="K123" s="11" t="s">
        <v>147</v>
      </c>
      <c r="L123" s="11" t="s">
        <v>148</v>
      </c>
    </row>
    <row r="124" spans="2:14" x14ac:dyDescent="0.25">
      <c r="B124" s="54" t="s">
        <v>29</v>
      </c>
      <c r="C124" s="43">
        <f>((1-($C$120-C$102)*$C$65)/C$103)*$C$121</f>
        <v>0.54054054054054057</v>
      </c>
      <c r="D124" s="43">
        <f>((1-($C$120-D$102)*$C$65)/D$103)*$C$121</f>
        <v>0.52485089463220669</v>
      </c>
      <c r="E124" s="43">
        <f>((1-($C$120-E$102)*$C$65)/E$103)*$C$121</f>
        <v>0.54442344045368618</v>
      </c>
      <c r="F124" s="43">
        <f>((1-($C$120-F$102)*$C$65)/F$103)*$C$121</f>
        <v>0.54916512059369205</v>
      </c>
      <c r="G124" s="43">
        <f>((1-($C$120-G$102)*$C$65)/G$103)*$C$121</f>
        <v>0.55813953488372092</v>
      </c>
      <c r="H124" s="43">
        <f>((1-($C$120-H$102)*$C$65)/H$103)*$C$121</f>
        <v>0.51785714285714279</v>
      </c>
      <c r="I124" s="43">
        <f>((1-($C$120-I$102)*$C$65)/I$103)*$C$121</f>
        <v>0.55000000000000004</v>
      </c>
      <c r="J124" s="43">
        <f>((1-($C$120-J$102)*$C$65)/J$103)*$C$121</f>
        <v>0.48979591836734704</v>
      </c>
      <c r="K124" s="42">
        <f>((1-($C$120-K$102)*$C$65)/K$103)*$C$121</f>
        <v>0.56162246489859602</v>
      </c>
      <c r="L124" s="44">
        <f>((1-($C$120-L$102)*$C$65)/L$103)*$C$121</f>
        <v>0.54901960784313719</v>
      </c>
    </row>
    <row r="125" spans="2:14" x14ac:dyDescent="0.25">
      <c r="B125" s="55" t="s">
        <v>44</v>
      </c>
      <c r="C125" s="30">
        <f>C$103-(C$124/$C$129*C$103)</f>
        <v>388.88888888889051</v>
      </c>
      <c r="D125" s="30">
        <f>D$103-(D$124/$C$129*D$103)</f>
        <v>658.6666666666697</v>
      </c>
      <c r="E125" s="30">
        <f>E$103-(E$124/$C$129*E$103)</f>
        <v>324.00000000000182</v>
      </c>
      <c r="F125" s="30">
        <f>F$103-(F$124/$C$129*F$103)</f>
        <v>239.11111111111313</v>
      </c>
      <c r="G125" s="30">
        <f>G$103-(G$124/$C$129*G$103)</f>
        <v>69.333333333335759</v>
      </c>
      <c r="H125" s="30">
        <f>H$103-(H$124/$C$129*H$103)</f>
        <v>698.22222222222445</v>
      </c>
      <c r="I125" s="30">
        <f>I$103-(I$124/$C$129*I$103)</f>
        <v>264.88888888888869</v>
      </c>
      <c r="J125" s="30">
        <f>J$103-(J$124/$C$129*J$103)</f>
        <v>1127.9999999999991</v>
      </c>
      <c r="K125" s="30">
        <f>K$103-(K$124/$C$129*K$103)</f>
        <v>0</v>
      </c>
      <c r="L125" s="30">
        <f>L$103-(L$124/$C$129*L$103)</f>
        <v>274.6666666666697</v>
      </c>
    </row>
    <row r="126" spans="2:14" x14ac:dyDescent="0.25">
      <c r="B126" s="55" t="s">
        <v>33</v>
      </c>
      <c r="C126" s="30">
        <f>C$124/$C$129*C$103</f>
        <v>9971.1111111111095</v>
      </c>
      <c r="D126" s="30">
        <f>D$124/$C$129*D$103</f>
        <v>9401.3333333333303</v>
      </c>
      <c r="E126" s="30">
        <f>E$124/$C$129*E$103</f>
        <v>10255.999999999998</v>
      </c>
      <c r="F126" s="30">
        <f>F$124/$C$129*F$103</f>
        <v>10540.888888888887</v>
      </c>
      <c r="G126" s="30">
        <f>G$124/$C$129*G$103</f>
        <v>11110.666666666664</v>
      </c>
      <c r="H126" s="30">
        <f>H$124/$C$129*H$103</f>
        <v>8261.7777777777756</v>
      </c>
      <c r="I126" s="30">
        <f>I$124/$C$129*I$103</f>
        <v>12535.111111111111</v>
      </c>
      <c r="J126" s="30">
        <f>J$124/$C$129*J$103</f>
        <v>7692.0000000000009</v>
      </c>
      <c r="K126" s="30">
        <f>K$124/$C$129*K$103</f>
        <v>12820</v>
      </c>
      <c r="L126" s="30">
        <f>L$124/$C$129*L$103</f>
        <v>11965.33333333333</v>
      </c>
      <c r="N126" s="1" t="s">
        <v>151</v>
      </c>
    </row>
    <row r="127" spans="2:14" x14ac:dyDescent="0.25">
      <c r="B127" s="26" t="s">
        <v>125</v>
      </c>
    </row>
    <row r="129" spans="2:3" x14ac:dyDescent="0.25">
      <c r="B129" s="1" t="s">
        <v>30</v>
      </c>
      <c r="C129">
        <f>MAX(C124:L124)</f>
        <v>0.56162246489859602</v>
      </c>
    </row>
  </sheetData>
  <mergeCells count="3">
    <mergeCell ref="B59:I59"/>
    <mergeCell ref="B60:I60"/>
    <mergeCell ref="B61:I61"/>
  </mergeCells>
  <conditionalFormatting sqref="C124:L124">
    <cfRule type="top10" dxfId="3" priority="4" rank="1"/>
  </conditionalFormatting>
  <conditionalFormatting sqref="C111:L111">
    <cfRule type="top10" dxfId="2" priority="3" rank="1"/>
  </conditionalFormatting>
  <conditionalFormatting sqref="C112:L112">
    <cfRule type="top10" dxfId="1" priority="2" bottom="1" rank="1"/>
  </conditionalFormatting>
  <conditionalFormatting sqref="C125:L125">
    <cfRule type="top10" dxfId="0" priority="1" bottom="1" rank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NX Utility Index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 Schepers</dc:creator>
  <cp:lastModifiedBy>Ilse Schepers</cp:lastModifiedBy>
  <dcterms:created xsi:type="dcterms:W3CDTF">2017-08-13T18:05:31Z</dcterms:created>
  <dcterms:modified xsi:type="dcterms:W3CDTF">2018-08-21T14:34:48Z</dcterms:modified>
</cp:coreProperties>
</file>