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nnemijn Tijhuis\Documents\Annemijn\Universiteit\Module 12\"/>
    </mc:Choice>
  </mc:AlternateContent>
  <bookViews>
    <workbookView xWindow="0" yWindow="0" windowWidth="20445" windowHeight="7080"/>
  </bookViews>
  <sheets>
    <sheet name="NX Utility Index" sheetId="1" r:id="rId1"/>
    <sheet name="Weighted Factor Method" sheetId="3" r:id="rId2"/>
    <sheet name="Value Based Awarding" sheetId="6" r:id="rId3"/>
    <sheet name="Low Bid Scoring Formula" sheetId="8" r:id="rId4"/>
    <sheet name="Log Formula" sheetId="9" r:id="rId5"/>
    <sheet name="Value For Money" sheetId="10" r:id="rId6"/>
    <sheet name="Comparison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0" l="1"/>
  <c r="D45" i="10"/>
  <c r="E40" i="1" l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D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D41" i="1"/>
  <c r="O22" i="9" l="1"/>
  <c r="O22" i="8"/>
  <c r="O22" i="3"/>
  <c r="O22" i="1"/>
  <c r="D5" i="10"/>
  <c r="D6" i="10"/>
  <c r="D39" i="10"/>
  <c r="E5" i="10"/>
  <c r="E6" i="10"/>
  <c r="E39" i="10"/>
  <c r="F5" i="10"/>
  <c r="F6" i="10"/>
  <c r="F39" i="10"/>
  <c r="G5" i="10"/>
  <c r="G6" i="10"/>
  <c r="G39" i="10"/>
  <c r="H5" i="10"/>
  <c r="H6" i="10"/>
  <c r="H39" i="10"/>
  <c r="I5" i="10"/>
  <c r="I6" i="10"/>
  <c r="I39" i="10"/>
  <c r="J5" i="10"/>
  <c r="J6" i="10"/>
  <c r="J39" i="10"/>
  <c r="K5" i="10"/>
  <c r="K6" i="10"/>
  <c r="K39" i="10"/>
  <c r="L5" i="10"/>
  <c r="L6" i="10"/>
  <c r="L39" i="10"/>
  <c r="M5" i="10"/>
  <c r="M6" i="10"/>
  <c r="M39" i="10"/>
  <c r="N5" i="10"/>
  <c r="N6" i="10"/>
  <c r="N39" i="10"/>
  <c r="O5" i="10"/>
  <c r="O6" i="10"/>
  <c r="O39" i="10"/>
  <c r="P5" i="10"/>
  <c r="P6" i="10"/>
  <c r="P39" i="10"/>
  <c r="Q5" i="10"/>
  <c r="Q6" i="10"/>
  <c r="Q39" i="10"/>
  <c r="R5" i="10"/>
  <c r="R6" i="10"/>
  <c r="R39" i="10"/>
  <c r="S5" i="10"/>
  <c r="S6" i="10"/>
  <c r="S39" i="10"/>
  <c r="T5" i="10"/>
  <c r="T6" i="10"/>
  <c r="T39" i="10"/>
  <c r="U5" i="10"/>
  <c r="U6" i="10"/>
  <c r="U39" i="10"/>
  <c r="V5" i="10"/>
  <c r="V6" i="10"/>
  <c r="V39" i="10"/>
  <c r="W5" i="10"/>
  <c r="W6" i="10"/>
  <c r="W39" i="10"/>
  <c r="X5" i="10"/>
  <c r="X6" i="10"/>
  <c r="X39" i="10"/>
  <c r="Y5" i="10"/>
  <c r="Y6" i="10"/>
  <c r="Y39" i="10"/>
  <c r="Z5" i="10"/>
  <c r="Z6" i="10"/>
  <c r="Z39" i="10"/>
  <c r="AA5" i="10"/>
  <c r="AA6" i="10"/>
  <c r="AA39" i="10"/>
  <c r="AB5" i="10"/>
  <c r="AB6" i="10"/>
  <c r="AB39" i="10"/>
  <c r="AC5" i="10"/>
  <c r="AC6" i="10"/>
  <c r="AC39" i="10"/>
  <c r="D57" i="11"/>
  <c r="E46" i="10"/>
  <c r="E57" i="11" s="1"/>
  <c r="F46" i="10"/>
  <c r="F57" i="11"/>
  <c r="G46" i="10"/>
  <c r="G57" i="11" s="1"/>
  <c r="H46" i="10"/>
  <c r="H57" i="11" s="1"/>
  <c r="I46" i="10"/>
  <c r="I57" i="11" s="1"/>
  <c r="J46" i="10"/>
  <c r="J57" i="11"/>
  <c r="K46" i="10"/>
  <c r="K57" i="11" s="1"/>
  <c r="L46" i="10"/>
  <c r="L57" i="11" s="1"/>
  <c r="M46" i="10"/>
  <c r="M57" i="11" s="1"/>
  <c r="N46" i="10"/>
  <c r="N57" i="11"/>
  <c r="D5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X6" i="9"/>
  <c r="Y6" i="9"/>
  <c r="Z6" i="9"/>
  <c r="AA6" i="9"/>
  <c r="AB6" i="9"/>
  <c r="AC6" i="9"/>
  <c r="T12" i="9"/>
  <c r="D39" i="9"/>
  <c r="E5" i="9"/>
  <c r="E39" i="9"/>
  <c r="F5" i="9"/>
  <c r="F39" i="9"/>
  <c r="G5" i="9"/>
  <c r="G39" i="9"/>
  <c r="H5" i="9"/>
  <c r="H39" i="9"/>
  <c r="I5" i="9"/>
  <c r="I39" i="9"/>
  <c r="J5" i="9"/>
  <c r="J39" i="9"/>
  <c r="K5" i="9"/>
  <c r="K39" i="9"/>
  <c r="L5" i="9"/>
  <c r="L39" i="9"/>
  <c r="M5" i="9"/>
  <c r="M39" i="9"/>
  <c r="N5" i="9"/>
  <c r="N39" i="9"/>
  <c r="O5" i="9"/>
  <c r="O39" i="9"/>
  <c r="P5" i="9"/>
  <c r="P39" i="9"/>
  <c r="Q5" i="9"/>
  <c r="Q39" i="9"/>
  <c r="R5" i="9"/>
  <c r="R39" i="9"/>
  <c r="S5" i="9"/>
  <c r="S39" i="9"/>
  <c r="T5" i="9"/>
  <c r="T39" i="9"/>
  <c r="U5" i="9"/>
  <c r="U39" i="9"/>
  <c r="V5" i="9"/>
  <c r="V39" i="9"/>
  <c r="W5" i="9"/>
  <c r="W39" i="9"/>
  <c r="X5" i="9"/>
  <c r="X39" i="9"/>
  <c r="Y5" i="9"/>
  <c r="Y39" i="9"/>
  <c r="Z5" i="9"/>
  <c r="Z39" i="9"/>
  <c r="AA5" i="9"/>
  <c r="AA39" i="9"/>
  <c r="AB5" i="9"/>
  <c r="AB39" i="9"/>
  <c r="AC5" i="9"/>
  <c r="AC39" i="9"/>
  <c r="D59" i="9"/>
  <c r="D60" i="9"/>
  <c r="D56" i="11"/>
  <c r="E60" i="9"/>
  <c r="E56" i="11"/>
  <c r="F60" i="9"/>
  <c r="F56" i="11"/>
  <c r="G60" i="9"/>
  <c r="G56" i="11"/>
  <c r="H60" i="9"/>
  <c r="H56" i="11"/>
  <c r="I60" i="9"/>
  <c r="I56" i="11"/>
  <c r="J60" i="9"/>
  <c r="J56" i="11"/>
  <c r="K60" i="9"/>
  <c r="K56" i="11"/>
  <c r="L60" i="9"/>
  <c r="L56" i="11"/>
  <c r="M60" i="9"/>
  <c r="M56" i="11"/>
  <c r="N60" i="9"/>
  <c r="N56" i="11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T12" i="8"/>
  <c r="D5" i="8"/>
  <c r="D39" i="8"/>
  <c r="E5" i="8"/>
  <c r="E39" i="8"/>
  <c r="F5" i="8"/>
  <c r="F39" i="8"/>
  <c r="G5" i="8"/>
  <c r="G39" i="8"/>
  <c r="H5" i="8"/>
  <c r="H39" i="8"/>
  <c r="I5" i="8"/>
  <c r="I39" i="8"/>
  <c r="J5" i="8"/>
  <c r="J39" i="8"/>
  <c r="K5" i="8"/>
  <c r="K39" i="8"/>
  <c r="L5" i="8"/>
  <c r="L39" i="8"/>
  <c r="M5" i="8"/>
  <c r="M39" i="8"/>
  <c r="N5" i="8"/>
  <c r="N39" i="8"/>
  <c r="O5" i="8"/>
  <c r="O39" i="8"/>
  <c r="P5" i="8"/>
  <c r="P39" i="8"/>
  <c r="Q5" i="8"/>
  <c r="Q39" i="8"/>
  <c r="R5" i="8"/>
  <c r="R39" i="8"/>
  <c r="S5" i="8"/>
  <c r="S39" i="8"/>
  <c r="T5" i="8"/>
  <c r="T39" i="8"/>
  <c r="U5" i="8"/>
  <c r="U39" i="8"/>
  <c r="V5" i="8"/>
  <c r="V39" i="8"/>
  <c r="W5" i="8"/>
  <c r="W39" i="8"/>
  <c r="X5" i="8"/>
  <c r="X39" i="8"/>
  <c r="Y5" i="8"/>
  <c r="Y39" i="8"/>
  <c r="Z5" i="8"/>
  <c r="Z39" i="8"/>
  <c r="AA5" i="8"/>
  <c r="AA39" i="8"/>
  <c r="AB5" i="8"/>
  <c r="AB39" i="8"/>
  <c r="AC5" i="8"/>
  <c r="AC39" i="8"/>
  <c r="D54" i="8"/>
  <c r="D55" i="8"/>
  <c r="D55" i="11"/>
  <c r="E55" i="8"/>
  <c r="E55" i="11"/>
  <c r="F55" i="8"/>
  <c r="F55" i="11"/>
  <c r="G55" i="8"/>
  <c r="G55" i="11"/>
  <c r="H55" i="8"/>
  <c r="H55" i="11"/>
  <c r="I55" i="8"/>
  <c r="I55" i="11"/>
  <c r="J55" i="8"/>
  <c r="J55" i="11"/>
  <c r="K55" i="8"/>
  <c r="K55" i="11"/>
  <c r="L55" i="8"/>
  <c r="L55" i="11"/>
  <c r="M55" i="8"/>
  <c r="M55" i="11"/>
  <c r="N55" i="8"/>
  <c r="N55" i="11"/>
  <c r="D6" i="6"/>
  <c r="D5" i="6"/>
  <c r="D39" i="6"/>
  <c r="E6" i="6"/>
  <c r="E5" i="6"/>
  <c r="E39" i="6"/>
  <c r="F6" i="6"/>
  <c r="F5" i="6"/>
  <c r="F39" i="6"/>
  <c r="G6" i="6"/>
  <c r="G5" i="6"/>
  <c r="G39" i="6"/>
  <c r="H6" i="6"/>
  <c r="H5" i="6"/>
  <c r="H39" i="6"/>
  <c r="I6" i="6"/>
  <c r="I5" i="6"/>
  <c r="I39" i="6"/>
  <c r="J6" i="6"/>
  <c r="J5" i="6"/>
  <c r="J39" i="6"/>
  <c r="K6" i="6"/>
  <c r="K5" i="6"/>
  <c r="K39" i="6"/>
  <c r="L6" i="6"/>
  <c r="L5" i="6"/>
  <c r="L39" i="6"/>
  <c r="M6" i="6"/>
  <c r="M5" i="6"/>
  <c r="M39" i="6"/>
  <c r="N6" i="6"/>
  <c r="N5" i="6"/>
  <c r="N39" i="6"/>
  <c r="O6" i="6"/>
  <c r="O5" i="6"/>
  <c r="O39" i="6"/>
  <c r="P6" i="6"/>
  <c r="P5" i="6"/>
  <c r="P39" i="6"/>
  <c r="Q6" i="6"/>
  <c r="Q5" i="6"/>
  <c r="Q39" i="6"/>
  <c r="R6" i="6"/>
  <c r="R5" i="6"/>
  <c r="R39" i="6"/>
  <c r="S6" i="6"/>
  <c r="S5" i="6"/>
  <c r="S39" i="6"/>
  <c r="T6" i="6"/>
  <c r="T5" i="6"/>
  <c r="T39" i="6"/>
  <c r="U6" i="6"/>
  <c r="U5" i="6"/>
  <c r="U39" i="6"/>
  <c r="V6" i="6"/>
  <c r="V5" i="6"/>
  <c r="V39" i="6"/>
  <c r="W6" i="6"/>
  <c r="W5" i="6"/>
  <c r="W39" i="6"/>
  <c r="X6" i="6"/>
  <c r="X5" i="6"/>
  <c r="X39" i="6"/>
  <c r="Y6" i="6"/>
  <c r="Y5" i="6"/>
  <c r="Y39" i="6"/>
  <c r="Z6" i="6"/>
  <c r="Z5" i="6"/>
  <c r="Z39" i="6"/>
  <c r="AA6" i="6"/>
  <c r="AA5" i="6"/>
  <c r="AA39" i="6"/>
  <c r="AB6" i="6"/>
  <c r="AB5" i="6"/>
  <c r="AB39" i="6"/>
  <c r="AC6" i="6"/>
  <c r="AC5" i="6"/>
  <c r="AC39" i="6"/>
  <c r="D54" i="6"/>
  <c r="D55" i="6"/>
  <c r="D54" i="11"/>
  <c r="E55" i="6"/>
  <c r="E54" i="11"/>
  <c r="F55" i="6"/>
  <c r="F54" i="11"/>
  <c r="G55" i="6"/>
  <c r="G54" i="11"/>
  <c r="H55" i="6"/>
  <c r="H54" i="11"/>
  <c r="I55" i="6"/>
  <c r="I54" i="11"/>
  <c r="J55" i="6"/>
  <c r="J54" i="11"/>
  <c r="K55" i="6"/>
  <c r="K54" i="11"/>
  <c r="L55" i="6"/>
  <c r="L54" i="11"/>
  <c r="M55" i="6"/>
  <c r="M54" i="11"/>
  <c r="N55" i="6"/>
  <c r="N54" i="11"/>
  <c r="D6" i="3"/>
  <c r="D5" i="3"/>
  <c r="D39" i="3"/>
  <c r="E5" i="3"/>
  <c r="E6" i="3"/>
  <c r="E39" i="3"/>
  <c r="F5" i="3"/>
  <c r="F6" i="3"/>
  <c r="F39" i="3"/>
  <c r="G5" i="3"/>
  <c r="G6" i="3"/>
  <c r="G39" i="3"/>
  <c r="H5" i="3"/>
  <c r="H6" i="3"/>
  <c r="H39" i="3"/>
  <c r="I5" i="3"/>
  <c r="I6" i="3"/>
  <c r="I39" i="3"/>
  <c r="J5" i="3"/>
  <c r="J6" i="3"/>
  <c r="J39" i="3"/>
  <c r="K5" i="3"/>
  <c r="K6" i="3"/>
  <c r="K39" i="3"/>
  <c r="L5" i="3"/>
  <c r="L6" i="3"/>
  <c r="L39" i="3"/>
  <c r="M5" i="3"/>
  <c r="M6" i="3"/>
  <c r="M39" i="3"/>
  <c r="N5" i="3"/>
  <c r="N6" i="3"/>
  <c r="N39" i="3"/>
  <c r="O5" i="3"/>
  <c r="O6" i="3"/>
  <c r="O39" i="3"/>
  <c r="P5" i="3"/>
  <c r="P6" i="3"/>
  <c r="P39" i="3"/>
  <c r="Q5" i="3"/>
  <c r="Q6" i="3"/>
  <c r="Q39" i="3"/>
  <c r="R5" i="3"/>
  <c r="R6" i="3"/>
  <c r="R39" i="3"/>
  <c r="S5" i="3"/>
  <c r="S6" i="3"/>
  <c r="S39" i="3"/>
  <c r="T5" i="3"/>
  <c r="T6" i="3"/>
  <c r="T39" i="3"/>
  <c r="U5" i="3"/>
  <c r="U6" i="3"/>
  <c r="U39" i="3"/>
  <c r="V5" i="3"/>
  <c r="V6" i="3"/>
  <c r="V39" i="3"/>
  <c r="W5" i="3"/>
  <c r="W6" i="3"/>
  <c r="W39" i="3"/>
  <c r="X5" i="3"/>
  <c r="X6" i="3"/>
  <c r="X39" i="3"/>
  <c r="Y5" i="3"/>
  <c r="Y6" i="3"/>
  <c r="Y39" i="3"/>
  <c r="Z5" i="3"/>
  <c r="Z6" i="3"/>
  <c r="Z39" i="3"/>
  <c r="AA5" i="3"/>
  <c r="AA6" i="3"/>
  <c r="AA39" i="3"/>
  <c r="AB5" i="3"/>
  <c r="AB6" i="3"/>
  <c r="AB39" i="3"/>
  <c r="AC5" i="3"/>
  <c r="AC6" i="3"/>
  <c r="AC39" i="3"/>
  <c r="D59" i="3"/>
  <c r="D60" i="3"/>
  <c r="D53" i="11"/>
  <c r="E60" i="3"/>
  <c r="E53" i="11"/>
  <c r="F60" i="3"/>
  <c r="F53" i="11"/>
  <c r="G60" i="3"/>
  <c r="G53" i="11"/>
  <c r="H60" i="3"/>
  <c r="H53" i="11"/>
  <c r="I60" i="3"/>
  <c r="I53" i="11"/>
  <c r="J60" i="3"/>
  <c r="J53" i="11"/>
  <c r="K60" i="3"/>
  <c r="K53" i="11"/>
  <c r="L60" i="3"/>
  <c r="L53" i="11"/>
  <c r="M60" i="3"/>
  <c r="M53" i="11"/>
  <c r="N60" i="3"/>
  <c r="N53" i="11"/>
  <c r="V10" i="1"/>
  <c r="O16" i="1"/>
  <c r="R15" i="1"/>
  <c r="V12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D54" i="1"/>
  <c r="D55" i="1"/>
  <c r="D52" i="11"/>
  <c r="E55" i="1"/>
  <c r="E52" i="11"/>
  <c r="F55" i="1"/>
  <c r="F52" i="11"/>
  <c r="G55" i="1"/>
  <c r="G52" i="11"/>
  <c r="H55" i="1"/>
  <c r="H52" i="11"/>
  <c r="I55" i="1"/>
  <c r="I52" i="11"/>
  <c r="J55" i="1"/>
  <c r="J52" i="11"/>
  <c r="K55" i="1"/>
  <c r="K52" i="11"/>
  <c r="L55" i="1"/>
  <c r="L52" i="11"/>
  <c r="M55" i="1"/>
  <c r="M52" i="11"/>
  <c r="N55" i="1"/>
  <c r="N52" i="11"/>
  <c r="O20" i="1"/>
  <c r="R1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D59" i="1"/>
  <c r="R2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D61" i="1"/>
  <c r="O24" i="1"/>
  <c r="R2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D63" i="1"/>
  <c r="O26" i="1"/>
  <c r="R22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D65" i="1"/>
  <c r="O28" i="1"/>
  <c r="R23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D67" i="1"/>
  <c r="E40" i="10"/>
  <c r="E45" i="11"/>
  <c r="F40" i="10"/>
  <c r="F45" i="11"/>
  <c r="G40" i="10"/>
  <c r="G45" i="11"/>
  <c r="H40" i="10"/>
  <c r="H45" i="11"/>
  <c r="I40" i="10"/>
  <c r="I45" i="11"/>
  <c r="J40" i="10"/>
  <c r="J45" i="11"/>
  <c r="K40" i="10"/>
  <c r="K45" i="11"/>
  <c r="L40" i="10"/>
  <c r="L45" i="11"/>
  <c r="M40" i="10"/>
  <c r="M45" i="11"/>
  <c r="N40" i="10"/>
  <c r="N45" i="11"/>
  <c r="O40" i="10"/>
  <c r="O45" i="11"/>
  <c r="P40" i="10"/>
  <c r="P45" i="11"/>
  <c r="Q40" i="10"/>
  <c r="Q45" i="11"/>
  <c r="R40" i="10"/>
  <c r="R45" i="11"/>
  <c r="S40" i="10"/>
  <c r="S45" i="11"/>
  <c r="T40" i="10"/>
  <c r="T45" i="11"/>
  <c r="U40" i="10"/>
  <c r="U45" i="11"/>
  <c r="V40" i="10"/>
  <c r="V45" i="11"/>
  <c r="W40" i="10"/>
  <c r="W45" i="11"/>
  <c r="X40" i="10"/>
  <c r="X45" i="11"/>
  <c r="Y40" i="10"/>
  <c r="Y45" i="11"/>
  <c r="Z40" i="10"/>
  <c r="Z45" i="11"/>
  <c r="AA40" i="10"/>
  <c r="AA45" i="11"/>
  <c r="AB40" i="10"/>
  <c r="AB45" i="11"/>
  <c r="AC40" i="10"/>
  <c r="AC45" i="11"/>
  <c r="E40" i="9"/>
  <c r="E44" i="11"/>
  <c r="F40" i="9"/>
  <c r="F44" i="11"/>
  <c r="G40" i="9"/>
  <c r="G44" i="11"/>
  <c r="H40" i="9"/>
  <c r="H44" i="11"/>
  <c r="I40" i="9"/>
  <c r="I44" i="11"/>
  <c r="J40" i="9"/>
  <c r="J44" i="11"/>
  <c r="K40" i="9"/>
  <c r="K44" i="11"/>
  <c r="L40" i="9"/>
  <c r="L44" i="11"/>
  <c r="M40" i="9"/>
  <c r="M44" i="11"/>
  <c r="N40" i="9"/>
  <c r="N44" i="11"/>
  <c r="O40" i="9"/>
  <c r="O44" i="11"/>
  <c r="P40" i="9"/>
  <c r="P44" i="11"/>
  <c r="Q40" i="9"/>
  <c r="Q44" i="11"/>
  <c r="R40" i="9"/>
  <c r="R44" i="11"/>
  <c r="S40" i="9"/>
  <c r="S44" i="11"/>
  <c r="T40" i="9"/>
  <c r="T44" i="11"/>
  <c r="U40" i="9"/>
  <c r="U44" i="11"/>
  <c r="V40" i="9"/>
  <c r="V44" i="11"/>
  <c r="W40" i="9"/>
  <c r="W44" i="11"/>
  <c r="X40" i="9"/>
  <c r="X44" i="11"/>
  <c r="Y40" i="9"/>
  <c r="Y44" i="11"/>
  <c r="Z40" i="9"/>
  <c r="Z44" i="11"/>
  <c r="AA40" i="9"/>
  <c r="AA44" i="11"/>
  <c r="AB40" i="9"/>
  <c r="AB44" i="11"/>
  <c r="AC40" i="9"/>
  <c r="AC44" i="11"/>
  <c r="E40" i="8"/>
  <c r="E43" i="11"/>
  <c r="F40" i="8"/>
  <c r="F43" i="11"/>
  <c r="G40" i="8"/>
  <c r="G43" i="11"/>
  <c r="H40" i="8"/>
  <c r="H43" i="11"/>
  <c r="I40" i="8"/>
  <c r="I43" i="11"/>
  <c r="J40" i="8"/>
  <c r="J43" i="11"/>
  <c r="K40" i="8"/>
  <c r="K43" i="11"/>
  <c r="L40" i="8"/>
  <c r="L43" i="11"/>
  <c r="M40" i="8"/>
  <c r="M43" i="11"/>
  <c r="N40" i="8"/>
  <c r="N43" i="11"/>
  <c r="O40" i="8"/>
  <c r="O43" i="11"/>
  <c r="P40" i="8"/>
  <c r="P43" i="11"/>
  <c r="Q40" i="8"/>
  <c r="Q43" i="11"/>
  <c r="R40" i="8"/>
  <c r="R43" i="11"/>
  <c r="S40" i="8"/>
  <c r="S43" i="11"/>
  <c r="T40" i="8"/>
  <c r="T43" i="11"/>
  <c r="U40" i="8"/>
  <c r="U43" i="11"/>
  <c r="V40" i="8"/>
  <c r="V43" i="11"/>
  <c r="W40" i="8"/>
  <c r="W43" i="11"/>
  <c r="X40" i="8"/>
  <c r="X43" i="11"/>
  <c r="Y40" i="8"/>
  <c r="Y43" i="11"/>
  <c r="Z40" i="8"/>
  <c r="Z43" i="11"/>
  <c r="AA40" i="8"/>
  <c r="AA43" i="11"/>
  <c r="AB40" i="8"/>
  <c r="AB43" i="11"/>
  <c r="AC40" i="8"/>
  <c r="AC43" i="11"/>
  <c r="E40" i="6"/>
  <c r="E42" i="11"/>
  <c r="F40" i="6"/>
  <c r="F42" i="11"/>
  <c r="G40" i="6"/>
  <c r="G42" i="11"/>
  <c r="H40" i="6"/>
  <c r="H42" i="11"/>
  <c r="I40" i="6"/>
  <c r="I42" i="11"/>
  <c r="J40" i="6"/>
  <c r="J42" i="11"/>
  <c r="K40" i="6"/>
  <c r="K42" i="11"/>
  <c r="L40" i="6"/>
  <c r="L42" i="11"/>
  <c r="M40" i="6"/>
  <c r="M42" i="11"/>
  <c r="N40" i="6"/>
  <c r="N42" i="11"/>
  <c r="O40" i="6"/>
  <c r="O42" i="11"/>
  <c r="P40" i="6"/>
  <c r="P42" i="11"/>
  <c r="Q40" i="6"/>
  <c r="Q42" i="11"/>
  <c r="R40" i="6"/>
  <c r="R42" i="11"/>
  <c r="S40" i="6"/>
  <c r="S42" i="11"/>
  <c r="T40" i="6"/>
  <c r="T42" i="11"/>
  <c r="U40" i="6"/>
  <c r="U42" i="11"/>
  <c r="V40" i="6"/>
  <c r="V42" i="11"/>
  <c r="W40" i="6"/>
  <c r="W42" i="11"/>
  <c r="X40" i="6"/>
  <c r="X42" i="11"/>
  <c r="Y40" i="6"/>
  <c r="Y42" i="11"/>
  <c r="Z40" i="6"/>
  <c r="Z42" i="11"/>
  <c r="AA40" i="6"/>
  <c r="AA42" i="11"/>
  <c r="AB40" i="6"/>
  <c r="AB42" i="11"/>
  <c r="AC40" i="6"/>
  <c r="AC42" i="11"/>
  <c r="O16" i="3"/>
  <c r="E40" i="3"/>
  <c r="E41" i="11"/>
  <c r="F40" i="3"/>
  <c r="F41" i="11"/>
  <c r="G40" i="3"/>
  <c r="G41" i="11"/>
  <c r="H40" i="3"/>
  <c r="H41" i="11"/>
  <c r="I40" i="3"/>
  <c r="I41" i="11"/>
  <c r="J40" i="3"/>
  <c r="J41" i="11"/>
  <c r="K40" i="3"/>
  <c r="K41" i="11"/>
  <c r="L40" i="3"/>
  <c r="L41" i="11"/>
  <c r="M40" i="3"/>
  <c r="M41" i="11"/>
  <c r="N40" i="3"/>
  <c r="N41" i="11"/>
  <c r="O40" i="3"/>
  <c r="O41" i="11"/>
  <c r="P40" i="3"/>
  <c r="P41" i="11"/>
  <c r="Q40" i="3"/>
  <c r="Q41" i="11"/>
  <c r="R40" i="3"/>
  <c r="R41" i="11"/>
  <c r="S40" i="3"/>
  <c r="S41" i="11"/>
  <c r="T40" i="3"/>
  <c r="T41" i="11"/>
  <c r="U40" i="3"/>
  <c r="U41" i="11"/>
  <c r="V40" i="3"/>
  <c r="V41" i="11"/>
  <c r="W40" i="3"/>
  <c r="W41" i="11"/>
  <c r="X40" i="3"/>
  <c r="X41" i="11"/>
  <c r="Y40" i="3"/>
  <c r="Y41" i="11"/>
  <c r="Z40" i="3"/>
  <c r="Z41" i="11"/>
  <c r="AA40" i="3"/>
  <c r="AA41" i="11"/>
  <c r="AB40" i="3"/>
  <c r="AB41" i="11"/>
  <c r="AC40" i="3"/>
  <c r="AC41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D40" i="10"/>
  <c r="D45" i="11"/>
  <c r="D40" i="9"/>
  <c r="D44" i="11"/>
  <c r="D40" i="8"/>
  <c r="D43" i="11"/>
  <c r="D40" i="6"/>
  <c r="D42" i="11"/>
  <c r="D40" i="3"/>
  <c r="D41" i="11"/>
  <c r="D40" i="11"/>
  <c r="D4" i="11"/>
  <c r="O46" i="10"/>
  <c r="O57" i="11" s="1"/>
  <c r="P46" i="10"/>
  <c r="P57" i="11" s="1"/>
  <c r="Q46" i="10"/>
  <c r="Q57" i="11"/>
  <c r="R46" i="10"/>
  <c r="R57" i="11" s="1"/>
  <c r="S46" i="10"/>
  <c r="S57" i="11" s="1"/>
  <c r="T46" i="10"/>
  <c r="T57" i="11" s="1"/>
  <c r="U46" i="10"/>
  <c r="U57" i="11"/>
  <c r="V46" i="10"/>
  <c r="V57" i="11" s="1"/>
  <c r="W46" i="10"/>
  <c r="W57" i="11" s="1"/>
  <c r="X46" i="10"/>
  <c r="X57" i="11" s="1"/>
  <c r="Y46" i="10"/>
  <c r="Y57" i="11"/>
  <c r="Z46" i="10"/>
  <c r="Z57" i="11" s="1"/>
  <c r="AA46" i="10"/>
  <c r="AA57" i="11" s="1"/>
  <c r="AB46" i="10"/>
  <c r="AB57" i="11" s="1"/>
  <c r="AC46" i="10"/>
  <c r="AC57" i="11"/>
  <c r="O60" i="9"/>
  <c r="O56" i="11"/>
  <c r="P60" i="9"/>
  <c r="P56" i="11"/>
  <c r="Q60" i="9"/>
  <c r="Q56" i="11"/>
  <c r="R60" i="9"/>
  <c r="R56" i="11"/>
  <c r="S60" i="9"/>
  <c r="S56" i="11"/>
  <c r="T60" i="9"/>
  <c r="T56" i="11"/>
  <c r="U60" i="9"/>
  <c r="U56" i="11"/>
  <c r="V60" i="9"/>
  <c r="V56" i="11"/>
  <c r="W60" i="9"/>
  <c r="W56" i="11"/>
  <c r="X60" i="9"/>
  <c r="X56" i="11"/>
  <c r="Y60" i="9"/>
  <c r="Y56" i="11"/>
  <c r="Z60" i="9"/>
  <c r="Z56" i="11"/>
  <c r="AA60" i="9"/>
  <c r="AA56" i="11"/>
  <c r="AB60" i="9"/>
  <c r="AB56" i="11"/>
  <c r="AC60" i="9"/>
  <c r="AC56" i="11"/>
  <c r="O55" i="8"/>
  <c r="O55" i="11"/>
  <c r="P55" i="8"/>
  <c r="P55" i="11"/>
  <c r="Q55" i="8"/>
  <c r="Q55" i="11"/>
  <c r="R55" i="8"/>
  <c r="R55" i="11"/>
  <c r="S55" i="8"/>
  <c r="S55" i="11"/>
  <c r="T55" i="8"/>
  <c r="T55" i="11"/>
  <c r="U55" i="8"/>
  <c r="U55" i="11"/>
  <c r="V55" i="8"/>
  <c r="V55" i="11"/>
  <c r="W55" i="8"/>
  <c r="W55" i="11"/>
  <c r="X55" i="8"/>
  <c r="X55" i="11"/>
  <c r="Y55" i="8"/>
  <c r="Y55" i="11"/>
  <c r="Z55" i="8"/>
  <c r="Z55" i="11"/>
  <c r="AA55" i="8"/>
  <c r="AA55" i="11"/>
  <c r="AB55" i="8"/>
  <c r="AB55" i="11"/>
  <c r="AC55" i="8"/>
  <c r="AC55" i="11"/>
  <c r="O55" i="6"/>
  <c r="O54" i="11"/>
  <c r="P55" i="6"/>
  <c r="P54" i="11"/>
  <c r="Q55" i="6"/>
  <c r="Q54" i="11"/>
  <c r="R55" i="6"/>
  <c r="R54" i="11"/>
  <c r="S55" i="6"/>
  <c r="S54" i="11"/>
  <c r="T55" i="6"/>
  <c r="T54" i="11"/>
  <c r="U55" i="6"/>
  <c r="U54" i="11"/>
  <c r="V55" i="6"/>
  <c r="V54" i="11"/>
  <c r="W55" i="6"/>
  <c r="W54" i="11"/>
  <c r="X55" i="6"/>
  <c r="X54" i="11"/>
  <c r="Y55" i="6"/>
  <c r="Y54" i="11"/>
  <c r="Z55" i="6"/>
  <c r="Z54" i="11"/>
  <c r="AA55" i="6"/>
  <c r="AA54" i="11"/>
  <c r="AB55" i="6"/>
  <c r="AB54" i="11"/>
  <c r="AC55" i="6"/>
  <c r="AC54" i="11"/>
  <c r="O60" i="3"/>
  <c r="O53" i="11"/>
  <c r="P60" i="3"/>
  <c r="P53" i="11"/>
  <c r="Q60" i="3"/>
  <c r="Q53" i="11"/>
  <c r="R60" i="3"/>
  <c r="R53" i="11"/>
  <c r="S60" i="3"/>
  <c r="S53" i="11"/>
  <c r="T60" i="3"/>
  <c r="T53" i="11"/>
  <c r="U60" i="3"/>
  <c r="U53" i="11"/>
  <c r="V60" i="3"/>
  <c r="V53" i="11"/>
  <c r="W60" i="3"/>
  <c r="W53" i="11"/>
  <c r="X60" i="3"/>
  <c r="X53" i="11"/>
  <c r="Y60" i="3"/>
  <c r="Y53" i="11"/>
  <c r="Z60" i="3"/>
  <c r="Z53" i="11"/>
  <c r="AA60" i="3"/>
  <c r="AA53" i="11"/>
  <c r="AB60" i="3"/>
  <c r="AB53" i="11"/>
  <c r="AC60" i="3"/>
  <c r="AC53" i="11"/>
  <c r="O55" i="1"/>
  <c r="O52" i="11"/>
  <c r="P55" i="1"/>
  <c r="P52" i="11"/>
  <c r="Q55" i="1"/>
  <c r="Q52" i="11"/>
  <c r="R55" i="1"/>
  <c r="R52" i="11"/>
  <c r="S55" i="1"/>
  <c r="S52" i="11"/>
  <c r="T55" i="1"/>
  <c r="T52" i="11"/>
  <c r="U55" i="1"/>
  <c r="U52" i="11"/>
  <c r="V55" i="1"/>
  <c r="V52" i="11"/>
  <c r="W55" i="1"/>
  <c r="W52" i="11"/>
  <c r="X55" i="1"/>
  <c r="X52" i="11"/>
  <c r="Y55" i="1"/>
  <c r="Y52" i="11"/>
  <c r="Z55" i="1"/>
  <c r="Z52" i="11"/>
  <c r="AA55" i="1"/>
  <c r="AA52" i="11"/>
  <c r="AB55" i="1"/>
  <c r="AB52" i="11"/>
  <c r="AC55" i="1"/>
  <c r="AC52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Y4" i="11"/>
  <c r="Z4" i="11"/>
  <c r="AA4" i="11"/>
  <c r="AB4" i="11"/>
  <c r="AC4" i="11"/>
  <c r="D75" i="9"/>
  <c r="E83" i="9"/>
  <c r="D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E81" i="9"/>
  <c r="D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AC81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E79" i="9"/>
  <c r="D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AA79" i="9"/>
  <c r="AB79" i="9"/>
  <c r="AC79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E77" i="9"/>
  <c r="D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AA77" i="9"/>
  <c r="AB77" i="9"/>
  <c r="AC77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E71" i="9"/>
  <c r="D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E69" i="9"/>
  <c r="D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E67" i="9"/>
  <c r="D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E65" i="9"/>
  <c r="D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E63" i="9"/>
  <c r="D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D54" i="9"/>
  <c r="D53" i="9"/>
  <c r="D52" i="9"/>
  <c r="D51" i="9"/>
  <c r="D50" i="9"/>
  <c r="D49" i="9"/>
  <c r="D48" i="9"/>
  <c r="D47" i="9"/>
  <c r="D46" i="9"/>
  <c r="D45" i="9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D48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D47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D46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D45" i="8"/>
  <c r="A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E66" i="6"/>
  <c r="D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E64" i="6"/>
  <c r="D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E62" i="6"/>
  <c r="D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E60" i="6"/>
  <c r="D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E58" i="6"/>
  <c r="D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D49" i="6"/>
  <c r="D48" i="6"/>
  <c r="D47" i="6"/>
  <c r="D46" i="6"/>
  <c r="D45" i="6"/>
  <c r="A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E83" i="3"/>
  <c r="D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E81" i="3"/>
  <c r="D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E79" i="3"/>
  <c r="D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E77" i="3"/>
  <c r="D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E75" i="3"/>
  <c r="D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O28" i="3"/>
  <c r="E71" i="3"/>
  <c r="D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O26" i="3"/>
  <c r="E69" i="3"/>
  <c r="D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O24" i="3"/>
  <c r="E67" i="3"/>
  <c r="D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E65" i="3"/>
  <c r="D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O20" i="3"/>
  <c r="E63" i="3"/>
  <c r="D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D54" i="3"/>
  <c r="D53" i="3"/>
  <c r="D52" i="3"/>
  <c r="D51" i="3"/>
  <c r="D50" i="3"/>
  <c r="D49" i="3"/>
  <c r="D48" i="3"/>
  <c r="D47" i="3"/>
  <c r="D46" i="3"/>
  <c r="D45" i="3"/>
  <c r="A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D49" i="1"/>
  <c r="D48" i="1"/>
  <c r="D47" i="1"/>
  <c r="D46" i="1"/>
  <c r="D45" i="1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AA84" i="9"/>
  <c r="AB84" i="9"/>
  <c r="AC84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AA82" i="9"/>
  <c r="AB82" i="9"/>
  <c r="AC82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AC80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AC78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AC76" i="9"/>
  <c r="D84" i="9"/>
  <c r="D82" i="9"/>
  <c r="D80" i="9"/>
  <c r="D78" i="9"/>
  <c r="D76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D72" i="9"/>
  <c r="D70" i="9"/>
  <c r="D68" i="9"/>
  <c r="D66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O28" i="9"/>
  <c r="O26" i="9"/>
  <c r="O24" i="9"/>
  <c r="O20" i="9"/>
  <c r="O16" i="9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D67" i="8"/>
  <c r="D65" i="8"/>
  <c r="D63" i="8"/>
  <c r="D61" i="8"/>
  <c r="D59" i="8"/>
  <c r="O16" i="8"/>
  <c r="O28" i="8"/>
  <c r="O26" i="8"/>
  <c r="O24" i="8"/>
  <c r="O20" i="8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D84" i="3"/>
  <c r="D82" i="3"/>
  <c r="D80" i="3"/>
  <c r="D78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D76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D72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D70" i="3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</calcChain>
</file>

<file path=xl/sharedStrings.xml><?xml version="1.0" encoding="utf-8"?>
<sst xmlns="http://schemas.openxmlformats.org/spreadsheetml/2006/main" count="1245" uniqueCount="173">
  <si>
    <t>Offers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</si>
  <si>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</si>
  <si>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</si>
  <si>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</si>
  <si>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</si>
  <si>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</si>
  <si>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</si>
  <si>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</si>
  <si>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</si>
  <si>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</si>
  <si>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</si>
  <si>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</si>
  <si>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</si>
  <si>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</si>
  <si>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</si>
  <si>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</si>
  <si>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</si>
  <si>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</si>
  <si>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</si>
  <si>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</si>
  <si>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</si>
  <si>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</si>
  <si>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</si>
  <si>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</si>
  <si>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</si>
  <si>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</si>
  <si>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</si>
  <si>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WeightP</t>
  </si>
  <si>
    <t>WeightQ</t>
  </si>
  <si>
    <t>Utility Index</t>
  </si>
  <si>
    <t>u = [(1 - (Qbest - Qi)* N)/Pi]*Pbest</t>
  </si>
  <si>
    <t>Qbest</t>
  </si>
  <si>
    <t xml:space="preserve">Qi </t>
  </si>
  <si>
    <t>N=WeightQ/WeightP</t>
  </si>
  <si>
    <t>Quality (Q)</t>
  </si>
  <si>
    <t>Price (P)</t>
  </si>
  <si>
    <t>Pbest</t>
  </si>
  <si>
    <t>The price from the bid with the lowest price</t>
  </si>
  <si>
    <t>Pi</t>
  </si>
  <si>
    <t>Score NX UI</t>
  </si>
  <si>
    <t>Ranking</t>
  </si>
  <si>
    <t>Best score</t>
  </si>
  <si>
    <t>Best buy</t>
  </si>
  <si>
    <t>N1</t>
  </si>
  <si>
    <t>N2</t>
  </si>
  <si>
    <t>N3</t>
  </si>
  <si>
    <t>N4</t>
  </si>
  <si>
    <t>N5</t>
  </si>
  <si>
    <t>WeightP1</t>
  </si>
  <si>
    <t>WeightQ1</t>
  </si>
  <si>
    <t>WeightP2</t>
  </si>
  <si>
    <t>WeightQ2</t>
  </si>
  <si>
    <t>WeightP3</t>
  </si>
  <si>
    <t>WeightQ3</t>
  </si>
  <si>
    <t>WeightP4</t>
  </si>
  <si>
    <t>WeightQ5</t>
  </si>
  <si>
    <t>WeightQ4</t>
  </si>
  <si>
    <t>WeightP5</t>
  </si>
  <si>
    <t>Score N1</t>
  </si>
  <si>
    <t>Score N2</t>
  </si>
  <si>
    <t>Score N3</t>
  </si>
  <si>
    <t>Score N4</t>
  </si>
  <si>
    <t>Score N5</t>
  </si>
  <si>
    <t>Best Buy N1</t>
  </si>
  <si>
    <t>Best Buy N2</t>
  </si>
  <si>
    <t>Best Buy N3</t>
  </si>
  <si>
    <t>Best Buy N4</t>
  </si>
  <si>
    <t>Best Buy N5</t>
  </si>
  <si>
    <t>Outcomes</t>
  </si>
  <si>
    <t>Seeing the effect of changing the price/quality ratio:</t>
  </si>
  <si>
    <r>
      <t xml:space="preserve">Quality for bid </t>
    </r>
    <r>
      <rPr>
        <i/>
        <sz val="11"/>
        <color theme="0"/>
        <rFont val="Calibri"/>
        <family val="2"/>
        <scheme val="minor"/>
      </rPr>
      <t>i</t>
    </r>
  </si>
  <si>
    <r>
      <t xml:space="preserve">Price for bid </t>
    </r>
    <r>
      <rPr>
        <i/>
        <sz val="11"/>
        <color theme="0"/>
        <rFont val="Calibri"/>
        <family val="2"/>
        <scheme val="minor"/>
      </rPr>
      <t>i</t>
    </r>
  </si>
  <si>
    <t>All orange numbers are adjustable</t>
  </si>
  <si>
    <t>Quality of the bid with the highest quality with a maximum of 100%</t>
  </si>
  <si>
    <t>Weighted Factor Method</t>
  </si>
  <si>
    <t>WFM = WeightQ * Qi + WeightP * ((Psetmax-Pi)/(Psetmax-Psetmin))</t>
  </si>
  <si>
    <t>Psetmin</t>
  </si>
  <si>
    <t>Psetmax</t>
  </si>
  <si>
    <t>The minimum price of the range where all bids must be in between</t>
  </si>
  <si>
    <t>The maximum price of the range where all bids must be in between</t>
  </si>
  <si>
    <t>Seeing the effect of changing the price range:</t>
  </si>
  <si>
    <t>Psetmin1</t>
  </si>
  <si>
    <t>Psetmax1</t>
  </si>
  <si>
    <t>Psetmin2</t>
  </si>
  <si>
    <t>Psetmax2</t>
  </si>
  <si>
    <t>Psetmin4</t>
  </si>
  <si>
    <t>Psetmax4</t>
  </si>
  <si>
    <t>Psetmin 5</t>
  </si>
  <si>
    <t>Psetmax 5</t>
  </si>
  <si>
    <t>Psetmin3</t>
  </si>
  <si>
    <t>Psetmax3</t>
  </si>
  <si>
    <t>Score WFM</t>
  </si>
  <si>
    <t>Score PR1</t>
  </si>
  <si>
    <t>Best Buy PR1</t>
  </si>
  <si>
    <t>Score PR2</t>
  </si>
  <si>
    <t>Best Buy PR2</t>
  </si>
  <si>
    <t>Score PR3</t>
  </si>
  <si>
    <t>Best Buy PR4</t>
  </si>
  <si>
    <t>Best Buy PR3</t>
  </si>
  <si>
    <t>Score PR4</t>
  </si>
  <si>
    <t>Score PR5</t>
  </si>
  <si>
    <t>Best Buy PR5</t>
  </si>
  <si>
    <t>Value Based Awarding</t>
  </si>
  <si>
    <t>VBA = Pi - (Qset * Qi)</t>
  </si>
  <si>
    <t>Qset</t>
  </si>
  <si>
    <t>A discount that will be given to the price when a certain amount of quality is met</t>
  </si>
  <si>
    <t xml:space="preserve">Qset = </t>
  </si>
  <si>
    <t>The buyer gives weights to the different forms of quality in the form of a monetary amount</t>
  </si>
  <si>
    <t>Seeing the effect of changing Qset±</t>
  </si>
  <si>
    <t>Qset1</t>
  </si>
  <si>
    <t>Qset2</t>
  </si>
  <si>
    <t>Qset3</t>
  </si>
  <si>
    <t>Qset4</t>
  </si>
  <si>
    <t>Qset5</t>
  </si>
  <si>
    <t>Score Qset1</t>
  </si>
  <si>
    <t>Best Buy Qset1</t>
  </si>
  <si>
    <t>Score Qset2</t>
  </si>
  <si>
    <t>Best Buy Qset2</t>
  </si>
  <si>
    <t>Score Qset3</t>
  </si>
  <si>
    <t>Best Buy Qset3</t>
  </si>
  <si>
    <t>Score Qset4</t>
  </si>
  <si>
    <t>Best Buy Qset4</t>
  </si>
  <si>
    <t>Score Qset5</t>
  </si>
  <si>
    <t>Best Buy Qset5</t>
  </si>
  <si>
    <t>Low Bid Scoring Formula</t>
  </si>
  <si>
    <t>LBSF = WeightP * (Pbest / Pi) + WeightQ * Qi</t>
  </si>
  <si>
    <t>Log Formula</t>
  </si>
  <si>
    <t>Log = WeightQ * Qi + WeightP * ( 1-(log(Pi/Pbest)/log(A))</t>
  </si>
  <si>
    <t xml:space="preserve">Determines the number of times the lowest price gets zero points, so bids that are A times as expensive as Pbest will receive zero price points. </t>
  </si>
  <si>
    <t>Seeing the effect of changing A:</t>
  </si>
  <si>
    <t>A1</t>
  </si>
  <si>
    <t>A2</t>
  </si>
  <si>
    <t>A3</t>
  </si>
  <si>
    <t>A4</t>
  </si>
  <si>
    <t>A5</t>
  </si>
  <si>
    <t>Score Log</t>
  </si>
  <si>
    <t>Score A1</t>
  </si>
  <si>
    <t>Best Buy A1</t>
  </si>
  <si>
    <t>Score A2</t>
  </si>
  <si>
    <t>Best Buy A2</t>
  </si>
  <si>
    <t>Score A3</t>
  </si>
  <si>
    <t>Best Buy A3</t>
  </si>
  <si>
    <t>Score A4</t>
  </si>
  <si>
    <t>Best Buy A4</t>
  </si>
  <si>
    <t>Score A5</t>
  </si>
  <si>
    <t>Best Buy A5</t>
  </si>
  <si>
    <t>Value For Money</t>
  </si>
  <si>
    <t>VFM = (Qi / Pi) *  m</t>
  </si>
  <si>
    <t>m</t>
  </si>
  <si>
    <t>multiplier, which is used to avoid relatively small unreadable numbers</t>
  </si>
  <si>
    <t>ScorePR5</t>
  </si>
  <si>
    <t>Rankings after changing the parameters</t>
  </si>
  <si>
    <t>Remark: When a bid is &gt;A as expensive as the lowest price, the price points will be negative and A should be greater than 1</t>
  </si>
  <si>
    <t>NX UI</t>
  </si>
  <si>
    <t>WFM</t>
  </si>
  <si>
    <t>VBA</t>
  </si>
  <si>
    <t>LBSF</t>
  </si>
  <si>
    <t>LOG</t>
  </si>
  <si>
    <t xml:space="preserve">Rankings </t>
  </si>
  <si>
    <t>VFM 50/50</t>
  </si>
  <si>
    <t>All offers are adjustable, change the numbers within the 'NX Utility Index' sheet in order to compare all methods</t>
  </si>
  <si>
    <t>Remarks:</t>
  </si>
  <si>
    <t>Best offer</t>
  </si>
  <si>
    <t xml:space="preserve">The colorred tile in the ranking  does have the following meaning: </t>
  </si>
  <si>
    <r>
      <t xml:space="preserve">* If you want to compare the differences of the adjusted parameters within the graph, you can easily add it by clicking on the graph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filter</t>
    </r>
  </si>
  <si>
    <t xml:space="preserve">* The colorred tiles in the rankings do have the following meaning: </t>
  </si>
  <si>
    <t xml:space="preserve">* If you want to compare less offers, you need to make sure all data in non-offer columns is deleted. </t>
  </si>
  <si>
    <t xml:space="preserve">* The colorred tile in the ranking does have the following meaning: </t>
  </si>
  <si>
    <t>BestBuy</t>
  </si>
  <si>
    <r>
      <t xml:space="preserve">* There has been implemented an seventh award mechanism already: the </t>
    </r>
    <r>
      <rPr>
        <b/>
        <sz val="11"/>
        <color theme="1"/>
        <rFont val="Calibri"/>
        <family val="2"/>
        <scheme val="minor"/>
      </rPr>
      <t>Rank on scores in survey</t>
    </r>
  </si>
  <si>
    <t>Offers will only be reviewed based on their quality, the offer with the highest quality at a certain price will be chosen.</t>
  </si>
  <si>
    <t>Pbest is used as multiplier to get more-readable numbers and a maximum score of 100%</t>
  </si>
  <si>
    <t>Too expensive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</si>
</sst>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0" xfId="0" applyFill="1"/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7" fillId="0" borderId="0" xfId="0" applyFont="1"/>
    <xf numFmtId="0" fontId="2" fillId="3" borderId="0" xfId="0" applyFont="1" applyFill="1"/>
    <xf numFmtId="0" fontId="0" fillId="3" borderId="0" xfId="0" applyFont="1" applyFill="1"/>
    <xf numFmtId="0" fontId="0" fillId="5" borderId="0" xfId="0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Font="1"/>
    <xf numFmtId="0" fontId="7" fillId="3" borderId="0" xfId="0" applyFont="1" applyFill="1"/>
    <xf numFmtId="0" fontId="5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3" fillId="6" borderId="0" xfId="0" applyFont="1" applyFill="1"/>
    <xf numFmtId="0" fontId="0" fillId="6" borderId="0" xfId="0" applyFill="1"/>
    <xf numFmtId="0" fontId="8" fillId="6" borderId="0" xfId="0" applyFont="1" applyFill="1"/>
    <xf numFmtId="0" fontId="10" fillId="6" borderId="0" xfId="0" applyFont="1" applyFill="1"/>
    <xf numFmtId="0" fontId="3" fillId="4" borderId="0" xfId="0" applyFont="1" applyFill="1"/>
    <xf numFmtId="0" fontId="10" fillId="5" borderId="0" xfId="0" applyFont="1" applyFill="1"/>
    <xf numFmtId="0" fontId="3" fillId="5" borderId="0" xfId="0" applyFont="1" applyFill="1"/>
    <xf numFmtId="0" fontId="3" fillId="6" borderId="5" xfId="0" applyFont="1" applyFill="1" applyBorder="1"/>
    <xf numFmtId="0" fontId="3" fillId="6" borderId="6" xfId="0" applyFont="1" applyFill="1" applyBorder="1"/>
    <xf numFmtId="0" fontId="3" fillId="6" borderId="7" xfId="0" applyFont="1" applyFill="1" applyBorder="1"/>
    <xf numFmtId="0" fontId="3" fillId="6" borderId="0" xfId="0" applyFont="1" applyFill="1" applyBorder="1"/>
    <xf numFmtId="0" fontId="3" fillId="6" borderId="8" xfId="0" applyFont="1" applyFill="1" applyBorder="1"/>
    <xf numFmtId="0" fontId="3" fillId="6" borderId="9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5" borderId="8" xfId="0" applyFont="1" applyFill="1" applyBorder="1"/>
    <xf numFmtId="0" fontId="8" fillId="5" borderId="0" xfId="0" applyFont="1" applyFill="1"/>
    <xf numFmtId="0" fontId="0" fillId="5" borderId="0" xfId="0" applyFont="1" applyFill="1"/>
    <xf numFmtId="0" fontId="0" fillId="5" borderId="9" xfId="0" applyFont="1" applyFill="1" applyBorder="1"/>
    <xf numFmtId="0" fontId="0" fillId="5" borderId="10" xfId="0" applyFont="1" applyFill="1" applyBorder="1"/>
    <xf numFmtId="0" fontId="0" fillId="5" borderId="11" xfId="0" applyFont="1" applyFill="1" applyBorder="1"/>
    <xf numFmtId="0" fontId="0" fillId="5" borderId="0" xfId="0" applyFont="1" applyFill="1" applyBorder="1"/>
    <xf numFmtId="0" fontId="1" fillId="5" borderId="0" xfId="0" applyFont="1" applyFill="1"/>
    <xf numFmtId="0" fontId="1" fillId="3" borderId="0" xfId="0" applyFont="1" applyFill="1"/>
    <xf numFmtId="0" fontId="0" fillId="5" borderId="8" xfId="0" applyFill="1" applyBorder="1"/>
    <xf numFmtId="0" fontId="0" fillId="2" borderId="0" xfId="0" applyFont="1" applyFill="1"/>
    <xf numFmtId="0" fontId="5" fillId="2" borderId="0" xfId="0" applyFont="1" applyFill="1" applyAlignment="1">
      <alignment horizontal="left"/>
    </xf>
    <xf numFmtId="0" fontId="2" fillId="2" borderId="3" xfId="0" applyFont="1" applyFill="1" applyBorder="1"/>
    <xf numFmtId="0" fontId="2" fillId="2" borderId="0" xfId="0" applyFont="1" applyFill="1" applyBorder="1"/>
  </cellXfs>
  <cellStyles count="1">
    <cellStyle name="Standaard" xfId="0" builtinId="0"/>
  </cellStyles>
  <dxfs count="18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0E3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nl-NL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NX Utility</a:t>
            </a:r>
            <a:r>
              <a:rPr lang="nl-NL" sz="3200" b="1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 Index</a:t>
            </a:r>
            <a:endParaRPr lang="nl-NL" sz="3200" b="1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endParaRPr>
          </a:p>
        </c:rich>
      </c:tx>
      <c:layout>
        <c:manualLayout>
          <c:xMode val="edge"/>
          <c:yMode val="edge"/>
          <c:x val="4.2003343071777589E-2"/>
          <c:y val="5.0467844133674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7975019344885845"/>
          <c:h val="0.76894230769230776"/>
        </c:manualLayout>
      </c:layout>
      <c:scatterChart>
        <c:scatterStyle val="smoothMarker"/>
        <c:varyColors val="0"/>
        <c:ser>
          <c:idx val="1"/>
          <c:order val="6"/>
          <c:tx>
            <c:strRef>
              <c:f>'NX Utility Index'!$N$9</c:f>
              <c:strCache>
                <c:ptCount val="1"/>
                <c:pt idx="0">
                  <c:v>Utility Index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'NX Utility Index'!$D$5:$AC$5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'NX Utility Index'!$D$55:$AC$55</c:f>
              <c:numCache>
                <c:formatCode>General</c:formatCode>
                <c:ptCount val="26"/>
                <c:pt idx="0">
                  <c:v>100</c:v>
                </c:pt>
                <c:pt idx="1">
                  <c:v>127.99999999999994</c:v>
                </c:pt>
                <c:pt idx="2">
                  <c:v>155.99999999999997</c:v>
                </c:pt>
                <c:pt idx="3">
                  <c:v>184</c:v>
                </c:pt>
                <c:pt idx="4">
                  <c:v>211.99999999999991</c:v>
                </c:pt>
                <c:pt idx="5">
                  <c:v>239.99999999999994</c:v>
                </c:pt>
                <c:pt idx="6">
                  <c:v>268</c:v>
                </c:pt>
                <c:pt idx="7">
                  <c:v>296</c:v>
                </c:pt>
                <c:pt idx="8">
                  <c:v>324.00000000000006</c:v>
                </c:pt>
                <c:pt idx="9">
                  <c:v>352</c:v>
                </c:pt>
                <c:pt idx="10">
                  <c:v>380</c:v>
                </c:pt>
                <c:pt idx="11">
                  <c:v>408.00000000000006</c:v>
                </c:pt>
                <c:pt idx="12">
                  <c:v>435.99999999999994</c:v>
                </c:pt>
                <c:pt idx="13">
                  <c:v>463.99999999999994</c:v>
                </c:pt>
                <c:pt idx="14">
                  <c:v>492</c:v>
                </c:pt>
                <c:pt idx="15">
                  <c:v>520</c:v>
                </c:pt>
                <c:pt idx="16">
                  <c:v>548</c:v>
                </c:pt>
                <c:pt idx="17">
                  <c:v>575.99999999999989</c:v>
                </c:pt>
                <c:pt idx="18">
                  <c:v>603.99999999999989</c:v>
                </c:pt>
                <c:pt idx="19">
                  <c:v>631.99999999999989</c:v>
                </c:pt>
                <c:pt idx="20">
                  <c:v>660</c:v>
                </c:pt>
                <c:pt idx="21">
                  <c:v>688</c:v>
                </c:pt>
                <c:pt idx="22">
                  <c:v>716</c:v>
                </c:pt>
                <c:pt idx="23">
                  <c:v>744</c:v>
                </c:pt>
                <c:pt idx="24">
                  <c:v>772</c:v>
                </c:pt>
                <c:pt idx="25">
                  <c:v>800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320560"/>
        <c:axId val="13923156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'NX Utility Index'!$C$4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'NX Utility Index'!$D$6:$AC$6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Index'!$C$58</c15:sqref>
                        </c15:formulaRef>
                      </c:ext>
                    </c:extLst>
                    <c:strCache>
                      <c:ptCount val="1"/>
                      <c:pt idx="0">
                        <c:v>Score N1</c:v>
                      </c:pt>
                    </c:strCache>
                  </c:strRef>
                </c:tx>
                <c:spPr>
                  <a:ln w="12700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Index'!$D$59:$AC$59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-2708.3333333333339</c:v>
                      </c:pt>
                      <c:pt idx="1">
                        <c:v>-2496.0000000000009</c:v>
                      </c:pt>
                      <c:pt idx="2">
                        <c:v>-2283.666666666667</c:v>
                      </c:pt>
                      <c:pt idx="3">
                        <c:v>-2071.3333333333339</c:v>
                      </c:pt>
                      <c:pt idx="4">
                        <c:v>-1859.0000000000005</c:v>
                      </c:pt>
                      <c:pt idx="5">
                        <c:v>-1646.666666666667</c:v>
                      </c:pt>
                      <c:pt idx="6">
                        <c:v>-1434.3333333333335</c:v>
                      </c:pt>
                      <c:pt idx="7">
                        <c:v>-1222.0000000000005</c:v>
                      </c:pt>
                      <c:pt idx="8">
                        <c:v>-1009.6666666666669</c:v>
                      </c:pt>
                      <c:pt idx="9">
                        <c:v>-797.33333333333371</c:v>
                      </c:pt>
                      <c:pt idx="10">
                        <c:v>-585.00000000000011</c:v>
                      </c:pt>
                      <c:pt idx="11">
                        <c:v>-372.66666666666725</c:v>
                      </c:pt>
                      <c:pt idx="12">
                        <c:v>-160.33333333333357</c:v>
                      </c:pt>
                      <c:pt idx="13">
                        <c:v>51.999999999999467</c:v>
                      </c:pt>
                      <c:pt idx="14">
                        <c:v>264.33333333333309</c:v>
                      </c:pt>
                      <c:pt idx="15">
                        <c:v>476.66666666666669</c:v>
                      </c:pt>
                      <c:pt idx="16">
                        <c:v>688.99999999999943</c:v>
                      </c:pt>
                      <c:pt idx="17">
                        <c:v>901.33333333333303</c:v>
                      </c:pt>
                      <c:pt idx="18">
                        <c:v>1113.6666666666665</c:v>
                      </c:pt>
                      <c:pt idx="19">
                        <c:v>1325.9999999999993</c:v>
                      </c:pt>
                      <c:pt idx="20">
                        <c:v>1538.333333333333</c:v>
                      </c:pt>
                      <c:pt idx="21">
                        <c:v>1750.6666666666667</c:v>
                      </c:pt>
                      <c:pt idx="22">
                        <c:v>1963</c:v>
                      </c:pt>
                      <c:pt idx="23">
                        <c:v>2175.3333333333326</c:v>
                      </c:pt>
                      <c:pt idx="24">
                        <c:v>2387.6666666666661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Index'!$C$60</c15:sqref>
                        </c15:formulaRef>
                      </c:ext>
                    </c:extLst>
                    <c:strCache>
                      <c:ptCount val="1"/>
                      <c:pt idx="0">
                        <c:v>Score N2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Index'!$D$61:$AC$61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-812.49999999999932</c:v>
                      </c:pt>
                      <c:pt idx="1">
                        <c:v>-676</c:v>
                      </c:pt>
                      <c:pt idx="2">
                        <c:v>-539.49999999999943</c:v>
                      </c:pt>
                      <c:pt idx="3">
                        <c:v>-402.99999999999949</c:v>
                      </c:pt>
                      <c:pt idx="4">
                        <c:v>-266.50000000000006</c:v>
                      </c:pt>
                      <c:pt idx="5">
                        <c:v>-130.00000000000011</c:v>
                      </c:pt>
                      <c:pt idx="6">
                        <c:v>6.5000000000001492</c:v>
                      </c:pt>
                      <c:pt idx="7">
                        <c:v>143.0000000000004</c:v>
                      </c:pt>
                      <c:pt idx="8">
                        <c:v>279.5000000000004</c:v>
                      </c:pt>
                      <c:pt idx="9">
                        <c:v>416.00000000000011</c:v>
                      </c:pt>
                      <c:pt idx="10">
                        <c:v>552.50000000000034</c:v>
                      </c:pt>
                      <c:pt idx="11">
                        <c:v>689</c:v>
                      </c:pt>
                      <c:pt idx="12">
                        <c:v>825.50000000000034</c:v>
                      </c:pt>
                      <c:pt idx="13">
                        <c:v>962</c:v>
                      </c:pt>
                      <c:pt idx="14">
                        <c:v>1098.5000000000002</c:v>
                      </c:pt>
                      <c:pt idx="15">
                        <c:v>1235.0000000000002</c:v>
                      </c:pt>
                      <c:pt idx="16">
                        <c:v>1371.4999999999998</c:v>
                      </c:pt>
                      <c:pt idx="17">
                        <c:v>1508.0000000000002</c:v>
                      </c:pt>
                      <c:pt idx="18">
                        <c:v>1644.5</c:v>
                      </c:pt>
                      <c:pt idx="19">
                        <c:v>1780.9999999999998</c:v>
                      </c:pt>
                      <c:pt idx="20">
                        <c:v>1917.5</c:v>
                      </c:pt>
                      <c:pt idx="21">
                        <c:v>2054</c:v>
                      </c:pt>
                      <c:pt idx="22">
                        <c:v>2190.5</c:v>
                      </c:pt>
                      <c:pt idx="23">
                        <c:v>2326.9999999999995</c:v>
                      </c:pt>
                      <c:pt idx="24">
                        <c:v>2463.5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Index'!$C$62</c15:sqref>
                        </c15:formulaRef>
                      </c:ext>
                    </c:extLst>
                    <c:strCache>
                      <c:ptCount val="1"/>
                      <c:pt idx="0">
                        <c:v>Score N3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Index'!$D$63:$AC$63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101.12</c:v>
                      </c:pt>
                      <c:pt idx="2">
                        <c:v>102.24000000000001</c:v>
                      </c:pt>
                      <c:pt idx="3">
                        <c:v>103.36000000000001</c:v>
                      </c:pt>
                      <c:pt idx="4">
                        <c:v>104.48</c:v>
                      </c:pt>
                      <c:pt idx="5">
                        <c:v>105.6</c:v>
                      </c:pt>
                      <c:pt idx="6">
                        <c:v>106.72</c:v>
                      </c:pt>
                      <c:pt idx="7">
                        <c:v>107.84</c:v>
                      </c:pt>
                      <c:pt idx="8">
                        <c:v>108.96000000000001</c:v>
                      </c:pt>
                      <c:pt idx="9">
                        <c:v>110.08</c:v>
                      </c:pt>
                      <c:pt idx="10">
                        <c:v>111.2</c:v>
                      </c:pt>
                      <c:pt idx="11">
                        <c:v>112.32</c:v>
                      </c:pt>
                      <c:pt idx="12">
                        <c:v>113.44</c:v>
                      </c:pt>
                      <c:pt idx="13">
                        <c:v>114.56</c:v>
                      </c:pt>
                      <c:pt idx="14">
                        <c:v>115.68</c:v>
                      </c:pt>
                      <c:pt idx="15">
                        <c:v>116.8</c:v>
                      </c:pt>
                      <c:pt idx="16">
                        <c:v>117.92</c:v>
                      </c:pt>
                      <c:pt idx="17">
                        <c:v>119.04</c:v>
                      </c:pt>
                      <c:pt idx="18">
                        <c:v>120.16</c:v>
                      </c:pt>
                      <c:pt idx="19">
                        <c:v>121.28</c:v>
                      </c:pt>
                      <c:pt idx="20">
                        <c:v>122.40000000000002</c:v>
                      </c:pt>
                      <c:pt idx="21">
                        <c:v>123.51999999999998</c:v>
                      </c:pt>
                      <c:pt idx="22">
                        <c:v>124.64</c:v>
                      </c:pt>
                      <c:pt idx="23">
                        <c:v>125.76</c:v>
                      </c:pt>
                      <c:pt idx="24">
                        <c:v>126.88</c:v>
                      </c:pt>
                      <c:pt idx="25">
                        <c:v>128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Index'!$C$64</c15:sqref>
                        </c15:formulaRef>
                      </c:ext>
                    </c:extLst>
                    <c:strCache>
                      <c:ptCount val="1"/>
                      <c:pt idx="0">
                        <c:v>Score N4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Index'!$D$65:$AC$65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-17875</c:v>
                      </c:pt>
                      <c:pt idx="1">
                        <c:v>-17056</c:v>
                      </c:pt>
                      <c:pt idx="2">
                        <c:v>-16236.999999999998</c:v>
                      </c:pt>
                      <c:pt idx="3">
                        <c:v>-15417.999999999998</c:v>
                      </c:pt>
                      <c:pt idx="4">
                        <c:v>-14599.000000000002</c:v>
                      </c:pt>
                      <c:pt idx="5">
                        <c:v>-13780.000000000002</c:v>
                      </c:pt>
                      <c:pt idx="6">
                        <c:v>-12961</c:v>
                      </c:pt>
                      <c:pt idx="7">
                        <c:v>-12141.999999999998</c:v>
                      </c:pt>
                      <c:pt idx="8">
                        <c:v>-11322.999999999996</c:v>
                      </c:pt>
                      <c:pt idx="9">
                        <c:v>-10504.000000000002</c:v>
                      </c:pt>
                      <c:pt idx="10">
                        <c:v>-9685</c:v>
                      </c:pt>
                      <c:pt idx="11">
                        <c:v>-8866</c:v>
                      </c:pt>
                      <c:pt idx="12">
                        <c:v>-8046.9999999999982</c:v>
                      </c:pt>
                      <c:pt idx="13">
                        <c:v>-7228</c:v>
                      </c:pt>
                      <c:pt idx="14">
                        <c:v>-6408.9999999999991</c:v>
                      </c:pt>
                      <c:pt idx="15">
                        <c:v>-5589.9999999999991</c:v>
                      </c:pt>
                      <c:pt idx="16">
                        <c:v>-4771.0000000000009</c:v>
                      </c:pt>
                      <c:pt idx="17">
                        <c:v>-3952.0000000000005</c:v>
                      </c:pt>
                      <c:pt idx="18">
                        <c:v>-3132.9999999999995</c:v>
                      </c:pt>
                      <c:pt idx="19">
                        <c:v>-2314.0000000000014</c:v>
                      </c:pt>
                      <c:pt idx="20">
                        <c:v>-1495.0000000000007</c:v>
                      </c:pt>
                      <c:pt idx="21">
                        <c:v>-676.00000000000057</c:v>
                      </c:pt>
                      <c:pt idx="22">
                        <c:v>143.0000000000004</c:v>
                      </c:pt>
                      <c:pt idx="23">
                        <c:v>961.99999999999852</c:v>
                      </c:pt>
                      <c:pt idx="24">
                        <c:v>1780.9999999999989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Index'!$C$66</c15:sqref>
                        </c15:formulaRef>
                      </c:ext>
                    </c:extLst>
                    <c:strCache>
                      <c:ptCount val="1"/>
                      <c:pt idx="0">
                        <c:v>Score N5</c:v>
                      </c:pt>
                    </c:strCache>
                  </c:strRef>
                </c:tx>
                <c:spPr>
                  <a:ln w="12700" cap="rnd">
                    <a:solidFill>
                      <a:schemeClr val="tx1">
                        <a:lumMod val="75000"/>
                        <a:lumOff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'NX Utility Index'!$D$67:$AC$67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-6500</c:v>
                      </c:pt>
                      <c:pt idx="1">
                        <c:v>-6136.0000000000009</c:v>
                      </c:pt>
                      <c:pt idx="2">
                        <c:v>-5771.9999999999991</c:v>
                      </c:pt>
                      <c:pt idx="3">
                        <c:v>-5408</c:v>
                      </c:pt>
                      <c:pt idx="4">
                        <c:v>-5044.0000000000009</c:v>
                      </c:pt>
                      <c:pt idx="5">
                        <c:v>-4680</c:v>
                      </c:pt>
                      <c:pt idx="6">
                        <c:v>-4316</c:v>
                      </c:pt>
                      <c:pt idx="7">
                        <c:v>-3951.9999999999995</c:v>
                      </c:pt>
                      <c:pt idx="8">
                        <c:v>-3587.9999999999995</c:v>
                      </c:pt>
                      <c:pt idx="9">
                        <c:v>-3224.0000000000005</c:v>
                      </c:pt>
                      <c:pt idx="10">
                        <c:v>-2860</c:v>
                      </c:pt>
                      <c:pt idx="11">
                        <c:v>-2496</c:v>
                      </c:pt>
                      <c:pt idx="12">
                        <c:v>-2132</c:v>
                      </c:pt>
                      <c:pt idx="13">
                        <c:v>-1768.0000000000005</c:v>
                      </c:pt>
                      <c:pt idx="14">
                        <c:v>-1404</c:v>
                      </c:pt>
                      <c:pt idx="15">
                        <c:v>-1039.9999999999998</c:v>
                      </c:pt>
                      <c:pt idx="16">
                        <c:v>-676.00000000000068</c:v>
                      </c:pt>
                      <c:pt idx="17">
                        <c:v>-312.00000000000028</c:v>
                      </c:pt>
                      <c:pt idx="18">
                        <c:v>52.000000000000043</c:v>
                      </c:pt>
                      <c:pt idx="19">
                        <c:v>415.99999999999915</c:v>
                      </c:pt>
                      <c:pt idx="20">
                        <c:v>779.99999999999943</c:v>
                      </c:pt>
                      <c:pt idx="21">
                        <c:v>1143.9999999999998</c:v>
                      </c:pt>
                      <c:pt idx="22">
                        <c:v>1508.0000000000002</c:v>
                      </c:pt>
                      <c:pt idx="23">
                        <c:v>1871.9999999999993</c:v>
                      </c:pt>
                      <c:pt idx="24">
                        <c:v>2235.9999999999995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232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5664"/>
        <c:crosses val="autoZero"/>
        <c:crossBetween val="midCat"/>
      </c:valAx>
      <c:valAx>
        <c:axId val="139231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2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85698843539193"/>
          <c:y val="0.19827552939858986"/>
          <c:w val="0.13798800588023974"/>
          <c:h val="0.757358916581037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Weighted Factor Method</a:t>
            </a:r>
          </a:p>
        </c:rich>
      </c:tx>
      <c:layout>
        <c:manualLayout>
          <c:xMode val="edge"/>
          <c:yMode val="edge"/>
          <c:x val="4.2003343071777589E-2"/>
          <c:y val="5.0467844133674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11"/>
          <c:order val="11"/>
          <c:tx>
            <c:strRef>
              <c:f>'Weighted Factor Method'!$N$9</c:f>
              <c:strCache>
                <c:ptCount val="1"/>
                <c:pt idx="0">
                  <c:v>Weighted Factor Method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'Weighted Factor Method'!$D$5:$AC$5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'Weighted Factor Method'!$D$60:$AC$60</c:f>
              <c:numCache>
                <c:formatCode>General</c:formatCode>
                <c:ptCount val="26"/>
                <c:pt idx="0">
                  <c:v>100</c:v>
                </c:pt>
                <c:pt idx="1">
                  <c:v>187.50000000000026</c:v>
                </c:pt>
                <c:pt idx="2">
                  <c:v>275.00000000000051</c:v>
                </c:pt>
                <c:pt idx="3">
                  <c:v>362.50000000000023</c:v>
                </c:pt>
                <c:pt idx="4">
                  <c:v>449.99999999999994</c:v>
                </c:pt>
                <c:pt idx="5">
                  <c:v>537.50000000000023</c:v>
                </c:pt>
                <c:pt idx="6">
                  <c:v>624.99999999999989</c:v>
                </c:pt>
                <c:pt idx="7">
                  <c:v>712.50000000000023</c:v>
                </c:pt>
                <c:pt idx="8">
                  <c:v>800.00000000000045</c:v>
                </c:pt>
                <c:pt idx="9">
                  <c:v>887.50000000000023</c:v>
                </c:pt>
                <c:pt idx="10">
                  <c:v>975.00000000000023</c:v>
                </c:pt>
                <c:pt idx="11">
                  <c:v>1062.5000000000002</c:v>
                </c:pt>
                <c:pt idx="12">
                  <c:v>1150.0000000000005</c:v>
                </c:pt>
                <c:pt idx="13">
                  <c:v>1237.5000000000002</c:v>
                </c:pt>
                <c:pt idx="14">
                  <c:v>1325.0000000000005</c:v>
                </c:pt>
                <c:pt idx="15">
                  <c:v>1412.5000000000005</c:v>
                </c:pt>
                <c:pt idx="16">
                  <c:v>1500</c:v>
                </c:pt>
                <c:pt idx="17">
                  <c:v>1587.5</c:v>
                </c:pt>
                <c:pt idx="18">
                  <c:v>1675.0000000000005</c:v>
                </c:pt>
                <c:pt idx="19">
                  <c:v>1762.5</c:v>
                </c:pt>
                <c:pt idx="20">
                  <c:v>1850.0000000000005</c:v>
                </c:pt>
                <c:pt idx="21">
                  <c:v>1937.5000000000005</c:v>
                </c:pt>
                <c:pt idx="22">
                  <c:v>2025.0000000000002</c:v>
                </c:pt>
                <c:pt idx="23">
                  <c:v>2112.5</c:v>
                </c:pt>
                <c:pt idx="24">
                  <c:v>2200.0000000000005</c:v>
                </c:pt>
                <c:pt idx="25">
                  <c:v>2287.5000000000005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314032"/>
        <c:axId val="139231185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'Weighted Factor Method'!$C$4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'Weighted Factor Method'!$D$6:$AC$6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Method'!$C$63</c15:sqref>
                        </c15:formulaRef>
                      </c:ext>
                    </c:extLst>
                    <c:strCache>
                      <c:ptCount val="1"/>
                      <c:pt idx="0">
                        <c:v>Score N1</c:v>
                      </c:pt>
                    </c:strCache>
                  </c:strRef>
                </c:tx>
                <c:spPr>
                  <a:ln w="12700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Method'!$D$64:$AC$64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-2504.166666666667</c:v>
                      </c:pt>
                      <c:pt idx="1">
                        <c:v>-2300.0000000000005</c:v>
                      </c:pt>
                      <c:pt idx="2">
                        <c:v>-2095.8333333333335</c:v>
                      </c:pt>
                      <c:pt idx="3">
                        <c:v>-1891.666666666667</c:v>
                      </c:pt>
                      <c:pt idx="4">
                        <c:v>-1687.5000000000005</c:v>
                      </c:pt>
                      <c:pt idx="5">
                        <c:v>-1483.3333333333335</c:v>
                      </c:pt>
                      <c:pt idx="6">
                        <c:v>-1279.1666666666672</c:v>
                      </c:pt>
                      <c:pt idx="7">
                        <c:v>-1075</c:v>
                      </c:pt>
                      <c:pt idx="8">
                        <c:v>-870.83333333333371</c:v>
                      </c:pt>
                      <c:pt idx="9">
                        <c:v>-666.66666666666742</c:v>
                      </c:pt>
                      <c:pt idx="10">
                        <c:v>-462.50000000000068</c:v>
                      </c:pt>
                      <c:pt idx="11">
                        <c:v>-258.33333333333371</c:v>
                      </c:pt>
                      <c:pt idx="12">
                        <c:v>-54.166666666666515</c:v>
                      </c:pt>
                      <c:pt idx="13">
                        <c:v>149.99999999999977</c:v>
                      </c:pt>
                      <c:pt idx="14">
                        <c:v>354.16666666666652</c:v>
                      </c:pt>
                      <c:pt idx="15">
                        <c:v>558.33333333333326</c:v>
                      </c:pt>
                      <c:pt idx="16">
                        <c:v>762.49999999999955</c:v>
                      </c:pt>
                      <c:pt idx="17">
                        <c:v>966.66666666666583</c:v>
                      </c:pt>
                      <c:pt idx="18">
                        <c:v>1170.833333333333</c:v>
                      </c:pt>
                      <c:pt idx="19">
                        <c:v>1374.9999999999995</c:v>
                      </c:pt>
                      <c:pt idx="20">
                        <c:v>1579.1666666666665</c:v>
                      </c:pt>
                      <c:pt idx="21">
                        <c:v>1783.333333333333</c:v>
                      </c:pt>
                      <c:pt idx="22">
                        <c:v>1987.5000000000002</c:v>
                      </c:pt>
                      <c:pt idx="23">
                        <c:v>2191.6666666666665</c:v>
                      </c:pt>
                      <c:pt idx="24">
                        <c:v>2395.8333333333326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Method'!$C$65</c15:sqref>
                        </c15:formulaRef>
                      </c:ext>
                    </c:extLst>
                    <c:strCache>
                      <c:ptCount val="1"/>
                      <c:pt idx="0">
                        <c:v>Score N2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Method'!$D$66:$AC$66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-681.25</c:v>
                      </c:pt>
                      <c:pt idx="1">
                        <c:v>-550.00000000000034</c:v>
                      </c:pt>
                      <c:pt idx="2">
                        <c:v>-418.75</c:v>
                      </c:pt>
                      <c:pt idx="3">
                        <c:v>-287.49999999999989</c:v>
                      </c:pt>
                      <c:pt idx="4">
                        <c:v>-156.25000000000023</c:v>
                      </c:pt>
                      <c:pt idx="5">
                        <c:v>-24.999999999999886</c:v>
                      </c:pt>
                      <c:pt idx="6">
                        <c:v>106.25000000000011</c:v>
                      </c:pt>
                      <c:pt idx="7">
                        <c:v>237.49999999999955</c:v>
                      </c:pt>
                      <c:pt idx="8">
                        <c:v>368.74999999999989</c:v>
                      </c:pt>
                      <c:pt idx="9">
                        <c:v>499.99999999999955</c:v>
                      </c:pt>
                      <c:pt idx="10">
                        <c:v>631.24999999999955</c:v>
                      </c:pt>
                      <c:pt idx="11">
                        <c:v>762.5</c:v>
                      </c:pt>
                      <c:pt idx="12">
                        <c:v>893.75</c:v>
                      </c:pt>
                      <c:pt idx="13">
                        <c:v>1024.9999999999995</c:v>
                      </c:pt>
                      <c:pt idx="14">
                        <c:v>1156.2499999999998</c:v>
                      </c:pt>
                      <c:pt idx="15">
                        <c:v>1287.5</c:v>
                      </c:pt>
                      <c:pt idx="16">
                        <c:v>1418.7499999999998</c:v>
                      </c:pt>
                      <c:pt idx="17">
                        <c:v>1549.9999999999998</c:v>
                      </c:pt>
                      <c:pt idx="18">
                        <c:v>1681.2499999999998</c:v>
                      </c:pt>
                      <c:pt idx="19">
                        <c:v>1812.4999999999998</c:v>
                      </c:pt>
                      <c:pt idx="20">
                        <c:v>1943.7499999999998</c:v>
                      </c:pt>
                      <c:pt idx="21">
                        <c:v>2075</c:v>
                      </c:pt>
                      <c:pt idx="22">
                        <c:v>2206.25</c:v>
                      </c:pt>
                      <c:pt idx="23">
                        <c:v>2337.5</c:v>
                      </c:pt>
                      <c:pt idx="24">
                        <c:v>2468.75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Method'!$C$67</c15:sqref>
                        </c15:formulaRef>
                      </c:ext>
                    </c:extLst>
                    <c:strCache>
                      <c:ptCount val="1"/>
                      <c:pt idx="0">
                        <c:v>Score N3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Method'!$D$68:$AC$68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121.87499999999993</c:v>
                      </c:pt>
                      <c:pt idx="2">
                        <c:v>143.7500000000002</c:v>
                      </c:pt>
                      <c:pt idx="3">
                        <c:v>165.62500000000014</c:v>
                      </c:pt>
                      <c:pt idx="4">
                        <c:v>187.50000000000006</c:v>
                      </c:pt>
                      <c:pt idx="5">
                        <c:v>209.37500000000034</c:v>
                      </c:pt>
                      <c:pt idx="6">
                        <c:v>231.24999999999994</c:v>
                      </c:pt>
                      <c:pt idx="7">
                        <c:v>253.12499999999955</c:v>
                      </c:pt>
                      <c:pt idx="8">
                        <c:v>274.99999999999977</c:v>
                      </c:pt>
                      <c:pt idx="9">
                        <c:v>296.87499999999977</c:v>
                      </c:pt>
                      <c:pt idx="10">
                        <c:v>318.74999999999966</c:v>
                      </c:pt>
                      <c:pt idx="11">
                        <c:v>340.62499999999989</c:v>
                      </c:pt>
                      <c:pt idx="12">
                        <c:v>362.49999999999989</c:v>
                      </c:pt>
                      <c:pt idx="13">
                        <c:v>384.37499999999977</c:v>
                      </c:pt>
                      <c:pt idx="14">
                        <c:v>406.25</c:v>
                      </c:pt>
                      <c:pt idx="15">
                        <c:v>428.125</c:v>
                      </c:pt>
                      <c:pt idx="16">
                        <c:v>449.99999999999955</c:v>
                      </c:pt>
                      <c:pt idx="17">
                        <c:v>471.87499999999977</c:v>
                      </c:pt>
                      <c:pt idx="18">
                        <c:v>493.74999999999977</c:v>
                      </c:pt>
                      <c:pt idx="19">
                        <c:v>515.62499999999977</c:v>
                      </c:pt>
                      <c:pt idx="20">
                        <c:v>537.5</c:v>
                      </c:pt>
                      <c:pt idx="21">
                        <c:v>559.37499999999955</c:v>
                      </c:pt>
                      <c:pt idx="22">
                        <c:v>581.24999999999977</c:v>
                      </c:pt>
                      <c:pt idx="23">
                        <c:v>603.12499999999977</c:v>
                      </c:pt>
                      <c:pt idx="24">
                        <c:v>624.99999999999977</c:v>
                      </c:pt>
                      <c:pt idx="25">
                        <c:v>646.87499999999955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Method'!$C$69</c15:sqref>
                        </c15:formulaRef>
                      </c:ext>
                    </c:extLst>
                    <c:strCache>
                      <c:ptCount val="1"/>
                      <c:pt idx="0">
                        <c:v>Score N4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Method'!$D$70:$AC$70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-17087.5</c:v>
                      </c:pt>
                      <c:pt idx="1">
                        <c:v>-16300</c:v>
                      </c:pt>
                      <c:pt idx="2">
                        <c:v>-15512.500000000002</c:v>
                      </c:pt>
                      <c:pt idx="3">
                        <c:v>-14725</c:v>
                      </c:pt>
                      <c:pt idx="4">
                        <c:v>-13937.500000000004</c:v>
                      </c:pt>
                      <c:pt idx="5">
                        <c:v>-13150.000000000002</c:v>
                      </c:pt>
                      <c:pt idx="6">
                        <c:v>-12362.500000000002</c:v>
                      </c:pt>
                      <c:pt idx="7">
                        <c:v>-11575</c:v>
                      </c:pt>
                      <c:pt idx="8">
                        <c:v>-10787.5</c:v>
                      </c:pt>
                      <c:pt idx="9">
                        <c:v>-10000.000000000002</c:v>
                      </c:pt>
                      <c:pt idx="10">
                        <c:v>-9212.5</c:v>
                      </c:pt>
                      <c:pt idx="11">
                        <c:v>-8425.0000000000018</c:v>
                      </c:pt>
                      <c:pt idx="12">
                        <c:v>-7637.5000000000018</c:v>
                      </c:pt>
                      <c:pt idx="13">
                        <c:v>-6850.0000000000018</c:v>
                      </c:pt>
                      <c:pt idx="14">
                        <c:v>-6062.5</c:v>
                      </c:pt>
                      <c:pt idx="15">
                        <c:v>-5274.9999999999982</c:v>
                      </c:pt>
                      <c:pt idx="16">
                        <c:v>-4487.5000000000009</c:v>
                      </c:pt>
                      <c:pt idx="17">
                        <c:v>-3699.9999999999991</c:v>
                      </c:pt>
                      <c:pt idx="18">
                        <c:v>-2912.5</c:v>
                      </c:pt>
                      <c:pt idx="19">
                        <c:v>-2125.0000000000009</c:v>
                      </c:pt>
                      <c:pt idx="20">
                        <c:v>-1337.5000000000018</c:v>
                      </c:pt>
                      <c:pt idx="21">
                        <c:v>-549.99999999999955</c:v>
                      </c:pt>
                      <c:pt idx="22">
                        <c:v>237.49999999999955</c:v>
                      </c:pt>
                      <c:pt idx="23">
                        <c:v>1024.9999999999989</c:v>
                      </c:pt>
                      <c:pt idx="24">
                        <c:v>1812.499999999998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Method'!$C$71</c15:sqref>
                        </c15:formulaRef>
                      </c:ext>
                    </c:extLst>
                    <c:strCache>
                      <c:ptCount val="1"/>
                      <c:pt idx="0">
                        <c:v>Score N5</c:v>
                      </c:pt>
                    </c:strCache>
                  </c:strRef>
                </c:tx>
                <c:spPr>
                  <a:ln w="12700" cap="rnd">
                    <a:solidFill>
                      <a:schemeClr val="tx1">
                        <a:lumMod val="75000"/>
                        <a:lumOff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Method'!$D$72:$AC$72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-6150.0000000000018</c:v>
                      </c:pt>
                      <c:pt idx="1">
                        <c:v>-5800.0000000000009</c:v>
                      </c:pt>
                      <c:pt idx="2">
                        <c:v>-5450.0000000000009</c:v>
                      </c:pt>
                      <c:pt idx="3">
                        <c:v>-5100.0000000000009</c:v>
                      </c:pt>
                      <c:pt idx="4">
                        <c:v>-4750.0000000000009</c:v>
                      </c:pt>
                      <c:pt idx="5">
                        <c:v>-4400</c:v>
                      </c:pt>
                      <c:pt idx="6">
                        <c:v>-4050.0000000000009</c:v>
                      </c:pt>
                      <c:pt idx="7">
                        <c:v>-3700.0000000000009</c:v>
                      </c:pt>
                      <c:pt idx="8">
                        <c:v>-3350.0000000000009</c:v>
                      </c:pt>
                      <c:pt idx="9">
                        <c:v>-3000.0000000000014</c:v>
                      </c:pt>
                      <c:pt idx="10">
                        <c:v>-2650.0000000000005</c:v>
                      </c:pt>
                      <c:pt idx="11">
                        <c:v>-2300.0000000000005</c:v>
                      </c:pt>
                      <c:pt idx="12">
                        <c:v>-1950</c:v>
                      </c:pt>
                      <c:pt idx="13">
                        <c:v>-1600.0000000000014</c:v>
                      </c:pt>
                      <c:pt idx="14">
                        <c:v>-1250.0000000000009</c:v>
                      </c:pt>
                      <c:pt idx="15">
                        <c:v>-900.00000000000091</c:v>
                      </c:pt>
                      <c:pt idx="16">
                        <c:v>-550.00000000000182</c:v>
                      </c:pt>
                      <c:pt idx="17">
                        <c:v>-200.00000000000045</c:v>
                      </c:pt>
                      <c:pt idx="18">
                        <c:v>149.99999999999977</c:v>
                      </c:pt>
                      <c:pt idx="19">
                        <c:v>499.99999999999864</c:v>
                      </c:pt>
                      <c:pt idx="20">
                        <c:v>849.99999999999886</c:v>
                      </c:pt>
                      <c:pt idx="21">
                        <c:v>1200.0000000000005</c:v>
                      </c:pt>
                      <c:pt idx="22">
                        <c:v>1550.0000000000007</c:v>
                      </c:pt>
                      <c:pt idx="23">
                        <c:v>1899.9999999999995</c:v>
                      </c:pt>
                      <c:pt idx="24">
                        <c:v>2250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Method'!$C$75</c15:sqref>
                        </c15:formulaRef>
                      </c:ext>
                    </c:extLst>
                    <c:strCache>
                      <c:ptCount val="1"/>
                      <c:pt idx="0">
                        <c:v>Score PR1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Method'!$D$76:$AC$76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180.5000000000004</c:v>
                      </c:pt>
                      <c:pt idx="2">
                        <c:v>261.00000000000028</c:v>
                      </c:pt>
                      <c:pt idx="3">
                        <c:v>341.50000000000017</c:v>
                      </c:pt>
                      <c:pt idx="4">
                        <c:v>422.00000000000006</c:v>
                      </c:pt>
                      <c:pt idx="5">
                        <c:v>502.50000000000045</c:v>
                      </c:pt>
                      <c:pt idx="6">
                        <c:v>583.00000000000034</c:v>
                      </c:pt>
                      <c:pt idx="7">
                        <c:v>663.50000000000023</c:v>
                      </c:pt>
                      <c:pt idx="8">
                        <c:v>744.00000000000011</c:v>
                      </c:pt>
                      <c:pt idx="9">
                        <c:v>824.5</c:v>
                      </c:pt>
                      <c:pt idx="10">
                        <c:v>905.00000000000034</c:v>
                      </c:pt>
                      <c:pt idx="11">
                        <c:v>985.50000000000023</c:v>
                      </c:pt>
                      <c:pt idx="12">
                        <c:v>1066</c:v>
                      </c:pt>
                      <c:pt idx="13">
                        <c:v>1146.5000000000002</c:v>
                      </c:pt>
                      <c:pt idx="14">
                        <c:v>1227.0000000000005</c:v>
                      </c:pt>
                      <c:pt idx="15">
                        <c:v>1307.5000000000002</c:v>
                      </c:pt>
                      <c:pt idx="16">
                        <c:v>1388.0000000000002</c:v>
                      </c:pt>
                      <c:pt idx="17">
                        <c:v>1468.5000000000002</c:v>
                      </c:pt>
                      <c:pt idx="18">
                        <c:v>1549.0000000000005</c:v>
                      </c:pt>
                      <c:pt idx="19">
                        <c:v>1629.5</c:v>
                      </c:pt>
                      <c:pt idx="20">
                        <c:v>1710.0000000000002</c:v>
                      </c:pt>
                      <c:pt idx="21">
                        <c:v>1790.5000000000005</c:v>
                      </c:pt>
                      <c:pt idx="22">
                        <c:v>1871.0000000000005</c:v>
                      </c:pt>
                      <c:pt idx="23">
                        <c:v>1951.5</c:v>
                      </c:pt>
                      <c:pt idx="24">
                        <c:v>2032.0000000000002</c:v>
                      </c:pt>
                      <c:pt idx="25">
                        <c:v>2112.5000000000005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Method'!$C$77</c15:sqref>
                        </c15:formulaRef>
                      </c:ext>
                    </c:extLst>
                    <c:strCache>
                      <c:ptCount val="1"/>
                      <c:pt idx="0">
                        <c:v>Score PR2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Method'!$D$78:$AC$78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121.00000000000017</c:v>
                      </c:pt>
                      <c:pt idx="2">
                        <c:v>142.00000000000009</c:v>
                      </c:pt>
                      <c:pt idx="3">
                        <c:v>163</c:v>
                      </c:pt>
                      <c:pt idx="4">
                        <c:v>184.00000000000017</c:v>
                      </c:pt>
                      <c:pt idx="5">
                        <c:v>205.00000000000006</c:v>
                      </c:pt>
                      <c:pt idx="6">
                        <c:v>226.00000000000011</c:v>
                      </c:pt>
                      <c:pt idx="7">
                        <c:v>247.00000000000011</c:v>
                      </c:pt>
                      <c:pt idx="8">
                        <c:v>268.00000000000011</c:v>
                      </c:pt>
                      <c:pt idx="9">
                        <c:v>289.00000000000011</c:v>
                      </c:pt>
                      <c:pt idx="10">
                        <c:v>310.00000000000011</c:v>
                      </c:pt>
                      <c:pt idx="11">
                        <c:v>331</c:v>
                      </c:pt>
                      <c:pt idx="12">
                        <c:v>352.00000000000011</c:v>
                      </c:pt>
                      <c:pt idx="13">
                        <c:v>373.00000000000023</c:v>
                      </c:pt>
                      <c:pt idx="14">
                        <c:v>394</c:v>
                      </c:pt>
                      <c:pt idx="15">
                        <c:v>415.00000000000023</c:v>
                      </c:pt>
                      <c:pt idx="16">
                        <c:v>436.00000000000023</c:v>
                      </c:pt>
                      <c:pt idx="17">
                        <c:v>457</c:v>
                      </c:pt>
                      <c:pt idx="18">
                        <c:v>478</c:v>
                      </c:pt>
                      <c:pt idx="19">
                        <c:v>499</c:v>
                      </c:pt>
                      <c:pt idx="20">
                        <c:v>520</c:v>
                      </c:pt>
                      <c:pt idx="21">
                        <c:v>541.00000000000023</c:v>
                      </c:pt>
                      <c:pt idx="22">
                        <c:v>562</c:v>
                      </c:pt>
                      <c:pt idx="23">
                        <c:v>583</c:v>
                      </c:pt>
                      <c:pt idx="24">
                        <c:v>604.00000000000023</c:v>
                      </c:pt>
                      <c:pt idx="25">
                        <c:v>625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Method'!$C$79</c15:sqref>
                        </c15:formulaRef>
                      </c:ext>
                    </c:extLst>
                    <c:strCache>
                      <c:ptCount val="1"/>
                      <c:pt idx="0">
                        <c:v>Score PR3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Method'!$D$80:$AC$80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124.50000000000014</c:v>
                      </c:pt>
                      <c:pt idx="2">
                        <c:v>148.99999999999997</c:v>
                      </c:pt>
                      <c:pt idx="3">
                        <c:v>173.50000000000011</c:v>
                      </c:pt>
                      <c:pt idx="4">
                        <c:v>197.99999999999994</c:v>
                      </c:pt>
                      <c:pt idx="5">
                        <c:v>222.5</c:v>
                      </c:pt>
                      <c:pt idx="6">
                        <c:v>247</c:v>
                      </c:pt>
                      <c:pt idx="7">
                        <c:v>271.50000000000011</c:v>
                      </c:pt>
                      <c:pt idx="8">
                        <c:v>296.00000000000011</c:v>
                      </c:pt>
                      <c:pt idx="9">
                        <c:v>320.5</c:v>
                      </c:pt>
                      <c:pt idx="10">
                        <c:v>345</c:v>
                      </c:pt>
                      <c:pt idx="11">
                        <c:v>369.5</c:v>
                      </c:pt>
                      <c:pt idx="12">
                        <c:v>394</c:v>
                      </c:pt>
                      <c:pt idx="13">
                        <c:v>418.5</c:v>
                      </c:pt>
                      <c:pt idx="14">
                        <c:v>443.00000000000023</c:v>
                      </c:pt>
                      <c:pt idx="15">
                        <c:v>467.5</c:v>
                      </c:pt>
                      <c:pt idx="16">
                        <c:v>492.00000000000023</c:v>
                      </c:pt>
                      <c:pt idx="17">
                        <c:v>516.5</c:v>
                      </c:pt>
                      <c:pt idx="18">
                        <c:v>541</c:v>
                      </c:pt>
                      <c:pt idx="19">
                        <c:v>565.5</c:v>
                      </c:pt>
                      <c:pt idx="20">
                        <c:v>590</c:v>
                      </c:pt>
                      <c:pt idx="21">
                        <c:v>614.50000000000023</c:v>
                      </c:pt>
                      <c:pt idx="22">
                        <c:v>639</c:v>
                      </c:pt>
                      <c:pt idx="23">
                        <c:v>663.5</c:v>
                      </c:pt>
                      <c:pt idx="24">
                        <c:v>688</c:v>
                      </c:pt>
                      <c:pt idx="25">
                        <c:v>712.50000000000023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Method'!$C$81</c15:sqref>
                        </c15:formulaRef>
                      </c:ext>
                    </c:extLst>
                    <c:strCache>
                      <c:ptCount val="1"/>
                      <c:pt idx="0">
                        <c:v>Score PR4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Method'!$D$82:$AC$82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135.00000000000028</c:v>
                      </c:pt>
                      <c:pt idx="2">
                        <c:v>170.00000000000011</c:v>
                      </c:pt>
                      <c:pt idx="3">
                        <c:v>205.00000000000037</c:v>
                      </c:pt>
                      <c:pt idx="4">
                        <c:v>240.00000000000023</c:v>
                      </c:pt>
                      <c:pt idx="5">
                        <c:v>275.00000000000006</c:v>
                      </c:pt>
                      <c:pt idx="6">
                        <c:v>310.00000000000011</c:v>
                      </c:pt>
                      <c:pt idx="7">
                        <c:v>345.00000000000017</c:v>
                      </c:pt>
                      <c:pt idx="8">
                        <c:v>380.00000000000023</c:v>
                      </c:pt>
                      <c:pt idx="9">
                        <c:v>415.00000000000023</c:v>
                      </c:pt>
                      <c:pt idx="10">
                        <c:v>450.00000000000034</c:v>
                      </c:pt>
                      <c:pt idx="11">
                        <c:v>485.00000000000011</c:v>
                      </c:pt>
                      <c:pt idx="12">
                        <c:v>520.00000000000023</c:v>
                      </c:pt>
                      <c:pt idx="13">
                        <c:v>555</c:v>
                      </c:pt>
                      <c:pt idx="14">
                        <c:v>590.00000000000011</c:v>
                      </c:pt>
                      <c:pt idx="15">
                        <c:v>625.00000000000023</c:v>
                      </c:pt>
                      <c:pt idx="16">
                        <c:v>660.00000000000023</c:v>
                      </c:pt>
                      <c:pt idx="17">
                        <c:v>695.00000000000023</c:v>
                      </c:pt>
                      <c:pt idx="18">
                        <c:v>730</c:v>
                      </c:pt>
                      <c:pt idx="19">
                        <c:v>765.00000000000023</c:v>
                      </c:pt>
                      <c:pt idx="20">
                        <c:v>800.00000000000023</c:v>
                      </c:pt>
                      <c:pt idx="21">
                        <c:v>835.00000000000023</c:v>
                      </c:pt>
                      <c:pt idx="22">
                        <c:v>870.00000000000023</c:v>
                      </c:pt>
                      <c:pt idx="23">
                        <c:v>905.00000000000023</c:v>
                      </c:pt>
                      <c:pt idx="24">
                        <c:v>940.00000000000023</c:v>
                      </c:pt>
                      <c:pt idx="25">
                        <c:v>975.00000000000023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Method'!$C$83</c15:sqref>
                        </c15:formulaRef>
                      </c:ext>
                    </c:extLst>
                    <c:strCache>
                      <c:ptCount val="1"/>
                      <c:pt idx="0">
                        <c:v>Score PR5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'Weighted Factor Method'!$D$84:$AC$84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124.49999999999983</c:v>
                      </c:pt>
                      <c:pt idx="2">
                        <c:v>148.99999999999997</c:v>
                      </c:pt>
                      <c:pt idx="3">
                        <c:v>173.50000000000011</c:v>
                      </c:pt>
                      <c:pt idx="4">
                        <c:v>197.99999999999966</c:v>
                      </c:pt>
                      <c:pt idx="5">
                        <c:v>222.49999999999977</c:v>
                      </c:pt>
                      <c:pt idx="6">
                        <c:v>246.99999999999994</c:v>
                      </c:pt>
                      <c:pt idx="7">
                        <c:v>271.50000000000011</c:v>
                      </c:pt>
                      <c:pt idx="8">
                        <c:v>295.99999999999989</c:v>
                      </c:pt>
                      <c:pt idx="9">
                        <c:v>320.49999999999977</c:v>
                      </c:pt>
                      <c:pt idx="10">
                        <c:v>344.99999999999989</c:v>
                      </c:pt>
                      <c:pt idx="11">
                        <c:v>369.49999999999989</c:v>
                      </c:pt>
                      <c:pt idx="12">
                        <c:v>394</c:v>
                      </c:pt>
                      <c:pt idx="13">
                        <c:v>418.49999999999989</c:v>
                      </c:pt>
                      <c:pt idx="14">
                        <c:v>442.99999999999977</c:v>
                      </c:pt>
                      <c:pt idx="15">
                        <c:v>467.5</c:v>
                      </c:pt>
                      <c:pt idx="16">
                        <c:v>491.99999999999977</c:v>
                      </c:pt>
                      <c:pt idx="17">
                        <c:v>516.5</c:v>
                      </c:pt>
                      <c:pt idx="18">
                        <c:v>541</c:v>
                      </c:pt>
                      <c:pt idx="19">
                        <c:v>565.5</c:v>
                      </c:pt>
                      <c:pt idx="20">
                        <c:v>589.99999999999977</c:v>
                      </c:pt>
                      <c:pt idx="21">
                        <c:v>614.5</c:v>
                      </c:pt>
                      <c:pt idx="22">
                        <c:v>639</c:v>
                      </c:pt>
                      <c:pt idx="23">
                        <c:v>663.5</c:v>
                      </c:pt>
                      <c:pt idx="24">
                        <c:v>688</c:v>
                      </c:pt>
                      <c:pt idx="25">
                        <c:v>712.49999999999977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231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1856"/>
        <c:crosses val="autoZero"/>
        <c:crossBetween val="midCat"/>
      </c:valAx>
      <c:valAx>
        <c:axId val="139231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19542196771474446"/>
          <c:w val="0.21932414020451355"/>
          <c:h val="0.77567581269285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Value Based Awarding</a:t>
            </a:r>
          </a:p>
        </c:rich>
      </c:tx>
      <c:layout>
        <c:manualLayout>
          <c:xMode val="edge"/>
          <c:yMode val="edge"/>
          <c:x val="4.2003343071777589E-2"/>
          <c:y val="5.0467844133674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6"/>
          <c:order val="6"/>
          <c:tx>
            <c:strRef>
              <c:f>'Value Based Awarding'!$N$9</c:f>
              <c:strCache>
                <c:ptCount val="1"/>
                <c:pt idx="0">
                  <c:v>Value Based Awarding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'Value Based Awarding'!$D$5:$AC$5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'Value Based Awarding'!$D$55:$AC$55</c:f>
              <c:numCache>
                <c:formatCode>General</c:formatCode>
                <c:ptCount val="26"/>
                <c:pt idx="0">
                  <c:v>100</c:v>
                </c:pt>
                <c:pt idx="1">
                  <c:v>117.5</c:v>
                </c:pt>
                <c:pt idx="2">
                  <c:v>135</c:v>
                </c:pt>
                <c:pt idx="3">
                  <c:v>152.5</c:v>
                </c:pt>
                <c:pt idx="4">
                  <c:v>170</c:v>
                </c:pt>
                <c:pt idx="5">
                  <c:v>187.5</c:v>
                </c:pt>
                <c:pt idx="6">
                  <c:v>205</c:v>
                </c:pt>
                <c:pt idx="7">
                  <c:v>222.5</c:v>
                </c:pt>
                <c:pt idx="8">
                  <c:v>240</c:v>
                </c:pt>
                <c:pt idx="9">
                  <c:v>257.5</c:v>
                </c:pt>
                <c:pt idx="10">
                  <c:v>275</c:v>
                </c:pt>
                <c:pt idx="11">
                  <c:v>292.5</c:v>
                </c:pt>
                <c:pt idx="12">
                  <c:v>310</c:v>
                </c:pt>
                <c:pt idx="13">
                  <c:v>327.5</c:v>
                </c:pt>
                <c:pt idx="14">
                  <c:v>345</c:v>
                </c:pt>
                <c:pt idx="15">
                  <c:v>362.5</c:v>
                </c:pt>
                <c:pt idx="16">
                  <c:v>380</c:v>
                </c:pt>
                <c:pt idx="17">
                  <c:v>397.5</c:v>
                </c:pt>
                <c:pt idx="18">
                  <c:v>415</c:v>
                </c:pt>
                <c:pt idx="19">
                  <c:v>432.5</c:v>
                </c:pt>
                <c:pt idx="20">
                  <c:v>450</c:v>
                </c:pt>
                <c:pt idx="21">
                  <c:v>467.5</c:v>
                </c:pt>
                <c:pt idx="22">
                  <c:v>485</c:v>
                </c:pt>
                <c:pt idx="23">
                  <c:v>502.5</c:v>
                </c:pt>
                <c:pt idx="24">
                  <c:v>520</c:v>
                </c:pt>
                <c:pt idx="25">
                  <c:v>537.5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312944"/>
        <c:axId val="139231892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'Value Based Awarding'!$C$4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 Based Awarding'!$D$6:$AC$6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Awarding'!$C$58</c15:sqref>
                        </c15:formulaRef>
                      </c:ext>
                    </c:extLst>
                    <c:strCache>
                      <c:ptCount val="1"/>
                      <c:pt idx="0">
                        <c:v>Score Qset1</c:v>
                      </c:pt>
                    </c:strCache>
                  </c:strRef>
                </c:tx>
                <c:spPr>
                  <a:ln w="12700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Awarding'!$D$59:$AC$59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103.5</c:v>
                      </c:pt>
                      <c:pt idx="2">
                        <c:v>107</c:v>
                      </c:pt>
                      <c:pt idx="3">
                        <c:v>110.5</c:v>
                      </c:pt>
                      <c:pt idx="4">
                        <c:v>114</c:v>
                      </c:pt>
                      <c:pt idx="5">
                        <c:v>117.5</c:v>
                      </c:pt>
                      <c:pt idx="6">
                        <c:v>121</c:v>
                      </c:pt>
                      <c:pt idx="7">
                        <c:v>124.5</c:v>
                      </c:pt>
                      <c:pt idx="8">
                        <c:v>128</c:v>
                      </c:pt>
                      <c:pt idx="9">
                        <c:v>131.5</c:v>
                      </c:pt>
                      <c:pt idx="10">
                        <c:v>135</c:v>
                      </c:pt>
                      <c:pt idx="11">
                        <c:v>138.5</c:v>
                      </c:pt>
                      <c:pt idx="12">
                        <c:v>142</c:v>
                      </c:pt>
                      <c:pt idx="13">
                        <c:v>145.5</c:v>
                      </c:pt>
                      <c:pt idx="14">
                        <c:v>149</c:v>
                      </c:pt>
                      <c:pt idx="15">
                        <c:v>152.5</c:v>
                      </c:pt>
                      <c:pt idx="16">
                        <c:v>156</c:v>
                      </c:pt>
                      <c:pt idx="17">
                        <c:v>159.5</c:v>
                      </c:pt>
                      <c:pt idx="18">
                        <c:v>163</c:v>
                      </c:pt>
                      <c:pt idx="19">
                        <c:v>166.5</c:v>
                      </c:pt>
                      <c:pt idx="20">
                        <c:v>170</c:v>
                      </c:pt>
                      <c:pt idx="21">
                        <c:v>173.5</c:v>
                      </c:pt>
                      <c:pt idx="22">
                        <c:v>177</c:v>
                      </c:pt>
                      <c:pt idx="23">
                        <c:v>180.5</c:v>
                      </c:pt>
                      <c:pt idx="24">
                        <c:v>184</c:v>
                      </c:pt>
                      <c:pt idx="25">
                        <c:v>187.5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Awarding'!$C$60</c15:sqref>
                        </c15:formulaRef>
                      </c:ext>
                    </c:extLst>
                    <c:strCache>
                      <c:ptCount val="1"/>
                      <c:pt idx="0">
                        <c:v>Score Qset2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Awarding'!$D$61:$AC$61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135</c:v>
                      </c:pt>
                      <c:pt idx="2">
                        <c:v>170</c:v>
                      </c:pt>
                      <c:pt idx="3">
                        <c:v>205</c:v>
                      </c:pt>
                      <c:pt idx="4">
                        <c:v>240</c:v>
                      </c:pt>
                      <c:pt idx="5">
                        <c:v>275</c:v>
                      </c:pt>
                      <c:pt idx="6">
                        <c:v>310</c:v>
                      </c:pt>
                      <c:pt idx="7">
                        <c:v>345</c:v>
                      </c:pt>
                      <c:pt idx="8">
                        <c:v>380</c:v>
                      </c:pt>
                      <c:pt idx="9">
                        <c:v>415</c:v>
                      </c:pt>
                      <c:pt idx="10">
                        <c:v>450</c:v>
                      </c:pt>
                      <c:pt idx="11">
                        <c:v>485</c:v>
                      </c:pt>
                      <c:pt idx="12">
                        <c:v>520</c:v>
                      </c:pt>
                      <c:pt idx="13">
                        <c:v>555</c:v>
                      </c:pt>
                      <c:pt idx="14">
                        <c:v>590</c:v>
                      </c:pt>
                      <c:pt idx="15">
                        <c:v>625</c:v>
                      </c:pt>
                      <c:pt idx="16">
                        <c:v>660</c:v>
                      </c:pt>
                      <c:pt idx="17">
                        <c:v>695</c:v>
                      </c:pt>
                      <c:pt idx="18">
                        <c:v>730</c:v>
                      </c:pt>
                      <c:pt idx="19">
                        <c:v>765</c:v>
                      </c:pt>
                      <c:pt idx="20">
                        <c:v>800</c:v>
                      </c:pt>
                      <c:pt idx="21">
                        <c:v>835</c:v>
                      </c:pt>
                      <c:pt idx="22">
                        <c:v>870</c:v>
                      </c:pt>
                      <c:pt idx="23">
                        <c:v>905</c:v>
                      </c:pt>
                      <c:pt idx="24">
                        <c:v>940</c:v>
                      </c:pt>
                      <c:pt idx="25">
                        <c:v>975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Awarding'!$C$62</c15:sqref>
                        </c15:formulaRef>
                      </c:ext>
                    </c:extLst>
                    <c:strCache>
                      <c:ptCount val="1"/>
                      <c:pt idx="0">
                        <c:v>Score Qset3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Awarding'!$D$63:$AC$63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108.75</c:v>
                      </c:pt>
                      <c:pt idx="2">
                        <c:v>117.5</c:v>
                      </c:pt>
                      <c:pt idx="3">
                        <c:v>126.25</c:v>
                      </c:pt>
                      <c:pt idx="4">
                        <c:v>135</c:v>
                      </c:pt>
                      <c:pt idx="5">
                        <c:v>143.75</c:v>
                      </c:pt>
                      <c:pt idx="6">
                        <c:v>152.5</c:v>
                      </c:pt>
                      <c:pt idx="7">
                        <c:v>161.25</c:v>
                      </c:pt>
                      <c:pt idx="8">
                        <c:v>170</c:v>
                      </c:pt>
                      <c:pt idx="9">
                        <c:v>178.75</c:v>
                      </c:pt>
                      <c:pt idx="10">
                        <c:v>187.5</c:v>
                      </c:pt>
                      <c:pt idx="11">
                        <c:v>196.25</c:v>
                      </c:pt>
                      <c:pt idx="12">
                        <c:v>205</c:v>
                      </c:pt>
                      <c:pt idx="13">
                        <c:v>213.75</c:v>
                      </c:pt>
                      <c:pt idx="14">
                        <c:v>222.5</c:v>
                      </c:pt>
                      <c:pt idx="15">
                        <c:v>231.25</c:v>
                      </c:pt>
                      <c:pt idx="16">
                        <c:v>240</c:v>
                      </c:pt>
                      <c:pt idx="17">
                        <c:v>248.75</c:v>
                      </c:pt>
                      <c:pt idx="18">
                        <c:v>257.5</c:v>
                      </c:pt>
                      <c:pt idx="19">
                        <c:v>266.25</c:v>
                      </c:pt>
                      <c:pt idx="20">
                        <c:v>275</c:v>
                      </c:pt>
                      <c:pt idx="21">
                        <c:v>283.75</c:v>
                      </c:pt>
                      <c:pt idx="22">
                        <c:v>292.5</c:v>
                      </c:pt>
                      <c:pt idx="23">
                        <c:v>301.25</c:v>
                      </c:pt>
                      <c:pt idx="24">
                        <c:v>310</c:v>
                      </c:pt>
                      <c:pt idx="25">
                        <c:v>318.75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Awarding'!$C$64</c15:sqref>
                        </c15:formulaRef>
                      </c:ext>
                    </c:extLst>
                    <c:strCache>
                      <c:ptCount val="1"/>
                      <c:pt idx="0">
                        <c:v>Score Qset4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Awarding'!$D$65:$AC$65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128</c:v>
                      </c:pt>
                      <c:pt idx="2">
                        <c:v>156</c:v>
                      </c:pt>
                      <c:pt idx="3">
                        <c:v>184</c:v>
                      </c:pt>
                      <c:pt idx="4">
                        <c:v>212</c:v>
                      </c:pt>
                      <c:pt idx="5">
                        <c:v>240</c:v>
                      </c:pt>
                      <c:pt idx="6">
                        <c:v>268</c:v>
                      </c:pt>
                      <c:pt idx="7">
                        <c:v>296</c:v>
                      </c:pt>
                      <c:pt idx="8">
                        <c:v>324</c:v>
                      </c:pt>
                      <c:pt idx="9">
                        <c:v>352</c:v>
                      </c:pt>
                      <c:pt idx="10">
                        <c:v>380</c:v>
                      </c:pt>
                      <c:pt idx="11">
                        <c:v>408</c:v>
                      </c:pt>
                      <c:pt idx="12">
                        <c:v>436</c:v>
                      </c:pt>
                      <c:pt idx="13">
                        <c:v>464</c:v>
                      </c:pt>
                      <c:pt idx="14">
                        <c:v>492</c:v>
                      </c:pt>
                      <c:pt idx="15">
                        <c:v>520</c:v>
                      </c:pt>
                      <c:pt idx="16">
                        <c:v>548</c:v>
                      </c:pt>
                      <c:pt idx="17">
                        <c:v>576</c:v>
                      </c:pt>
                      <c:pt idx="18">
                        <c:v>604</c:v>
                      </c:pt>
                      <c:pt idx="19">
                        <c:v>632</c:v>
                      </c:pt>
                      <c:pt idx="20">
                        <c:v>660</c:v>
                      </c:pt>
                      <c:pt idx="21">
                        <c:v>688</c:v>
                      </c:pt>
                      <c:pt idx="22">
                        <c:v>716</c:v>
                      </c:pt>
                      <c:pt idx="23">
                        <c:v>744</c:v>
                      </c:pt>
                      <c:pt idx="24">
                        <c:v>772</c:v>
                      </c:pt>
                      <c:pt idx="25">
                        <c:v>800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Awarding'!$C$66</c15:sqref>
                        </c15:formulaRef>
                      </c:ext>
                    </c:extLst>
                    <c:strCache>
                      <c:ptCount val="1"/>
                      <c:pt idx="0">
                        <c:v>Score Qset5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 Based Awarding'!$D$67:$AC$67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170</c:v>
                      </c:pt>
                      <c:pt idx="2">
                        <c:v>240</c:v>
                      </c:pt>
                      <c:pt idx="3">
                        <c:v>310</c:v>
                      </c:pt>
                      <c:pt idx="4">
                        <c:v>380</c:v>
                      </c:pt>
                      <c:pt idx="5">
                        <c:v>450</c:v>
                      </c:pt>
                      <c:pt idx="6">
                        <c:v>520</c:v>
                      </c:pt>
                      <c:pt idx="7">
                        <c:v>590</c:v>
                      </c:pt>
                      <c:pt idx="8">
                        <c:v>660</c:v>
                      </c:pt>
                      <c:pt idx="9">
                        <c:v>730</c:v>
                      </c:pt>
                      <c:pt idx="10">
                        <c:v>800</c:v>
                      </c:pt>
                      <c:pt idx="11">
                        <c:v>870</c:v>
                      </c:pt>
                      <c:pt idx="12">
                        <c:v>940</c:v>
                      </c:pt>
                      <c:pt idx="13">
                        <c:v>1010</c:v>
                      </c:pt>
                      <c:pt idx="14">
                        <c:v>1080</c:v>
                      </c:pt>
                      <c:pt idx="15">
                        <c:v>1150</c:v>
                      </c:pt>
                      <c:pt idx="16">
                        <c:v>1220</c:v>
                      </c:pt>
                      <c:pt idx="17">
                        <c:v>1290</c:v>
                      </c:pt>
                      <c:pt idx="18">
                        <c:v>1360</c:v>
                      </c:pt>
                      <c:pt idx="19">
                        <c:v>1430</c:v>
                      </c:pt>
                      <c:pt idx="20">
                        <c:v>1500</c:v>
                      </c:pt>
                      <c:pt idx="21">
                        <c:v>1570</c:v>
                      </c:pt>
                      <c:pt idx="22">
                        <c:v>1640</c:v>
                      </c:pt>
                      <c:pt idx="23">
                        <c:v>1710</c:v>
                      </c:pt>
                      <c:pt idx="24">
                        <c:v>1780</c:v>
                      </c:pt>
                      <c:pt idx="25">
                        <c:v>1850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231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8928"/>
        <c:crosses val="autoZero"/>
        <c:crossBetween val="midCat"/>
      </c:valAx>
      <c:valAx>
        <c:axId val="1392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19301956576679374"/>
          <c:w val="0.20112741258584396"/>
          <c:h val="0.761261401005149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Low Bid Scoring Formula</a:t>
            </a:r>
          </a:p>
        </c:rich>
      </c:tx>
      <c:layout>
        <c:manualLayout>
          <c:xMode val="edge"/>
          <c:yMode val="edge"/>
          <c:x val="4.2003343071777589E-2"/>
          <c:y val="5.0467844133674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6"/>
          <c:order val="6"/>
          <c:tx>
            <c:strRef>
              <c:f>'Low Bid Scoring Formula'!$N$9</c:f>
              <c:strCache>
                <c:ptCount val="1"/>
                <c:pt idx="0">
                  <c:v>Low Bid Scoring Formula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'Low Bid Scoring Formula'!$D$5:$AC$5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'Low Bid Scoring Formula'!$D$55:$AC$55</c:f>
              <c:numCache>
                <c:formatCode>General</c:formatCode>
                <c:ptCount val="26"/>
                <c:pt idx="0">
                  <c:v>100.00000000000001</c:v>
                </c:pt>
                <c:pt idx="1">
                  <c:v>103.62694300518136</c:v>
                </c:pt>
                <c:pt idx="2">
                  <c:v>107.52688172043011</c:v>
                </c:pt>
                <c:pt idx="3">
                  <c:v>111.73184357541901</c:v>
                </c:pt>
                <c:pt idx="4">
                  <c:v>116.27906976744188</c:v>
                </c:pt>
                <c:pt idx="5">
                  <c:v>121.21212121212122</c:v>
                </c:pt>
                <c:pt idx="6">
                  <c:v>126.58227848101266</c:v>
                </c:pt>
                <c:pt idx="7">
                  <c:v>132.45033112582783</c:v>
                </c:pt>
                <c:pt idx="8">
                  <c:v>138.88888888888889</c:v>
                </c:pt>
                <c:pt idx="9">
                  <c:v>145.98540145985402</c:v>
                </c:pt>
                <c:pt idx="10">
                  <c:v>153.84615384615387</c:v>
                </c:pt>
                <c:pt idx="11">
                  <c:v>162.60162601626016</c:v>
                </c:pt>
                <c:pt idx="12">
                  <c:v>172.41379310344831</c:v>
                </c:pt>
                <c:pt idx="13">
                  <c:v>183.48623853211012</c:v>
                </c:pt>
                <c:pt idx="14">
                  <c:v>196.07843137254906</c:v>
                </c:pt>
                <c:pt idx="15">
                  <c:v>210.52631578947376</c:v>
                </c:pt>
                <c:pt idx="16">
                  <c:v>227.27272727272731</c:v>
                </c:pt>
                <c:pt idx="17">
                  <c:v>246.91358024691363</c:v>
                </c:pt>
                <c:pt idx="18">
                  <c:v>270.27027027027037</c:v>
                </c:pt>
                <c:pt idx="19">
                  <c:v>298.50746268656718</c:v>
                </c:pt>
                <c:pt idx="20">
                  <c:v>333.33333333333343</c:v>
                </c:pt>
                <c:pt idx="21">
                  <c:v>377.35849056603786</c:v>
                </c:pt>
                <c:pt idx="22">
                  <c:v>434.78260869565241</c:v>
                </c:pt>
                <c:pt idx="23">
                  <c:v>512.82051282051293</c:v>
                </c:pt>
                <c:pt idx="24">
                  <c:v>625.00000000000034</c:v>
                </c:pt>
                <c:pt idx="25">
                  <c:v>800.00000000000068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321648"/>
        <c:axId val="13923172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'Low Bid Scoring Formula'!$C$4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'Low Bid Scoring Formula'!$D$6:$AC$6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Formula'!$C$58</c15:sqref>
                        </c15:formulaRef>
                      </c:ext>
                    </c:extLst>
                    <c:strCache>
                      <c:ptCount val="1"/>
                      <c:pt idx="0">
                        <c:v>Score N1</c:v>
                      </c:pt>
                    </c:strCache>
                  </c:strRef>
                </c:tx>
                <c:spPr>
                  <a:ln w="12700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Formula'!$D$59:$AC$59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48.07395993836672</c:v>
                      </c:pt>
                      <c:pt idx="1">
                        <c:v>50.03849114703619</c:v>
                      </c:pt>
                      <c:pt idx="2">
                        <c:v>52.170423383051308</c:v>
                      </c:pt>
                      <c:pt idx="3">
                        <c:v>54.492105630850915</c:v>
                      </c:pt>
                      <c:pt idx="4">
                        <c:v>57.03005044966001</c:v>
                      </c:pt>
                      <c:pt idx="5">
                        <c:v>59.815950920245406</c:v>
                      </c:pt>
                      <c:pt idx="6">
                        <c:v>62.888010965089094</c:v>
                      </c:pt>
                      <c:pt idx="7">
                        <c:v>66.292707802141777</c:v>
                      </c:pt>
                      <c:pt idx="8">
                        <c:v>70.087159672926589</c:v>
                      </c:pt>
                      <c:pt idx="9">
                        <c:v>74.342356080823492</c:v>
                      </c:pt>
                      <c:pt idx="10">
                        <c:v>79.147640791476405</c:v>
                      </c:pt>
                      <c:pt idx="11">
                        <c:v>84.617053590800609</c:v>
                      </c:pt>
                      <c:pt idx="12">
                        <c:v>90.898496678708781</c:v>
                      </c:pt>
                      <c:pt idx="13">
                        <c:v>98.187311178247739</c:v>
                      </c:pt>
                      <c:pt idx="14">
                        <c:v>106.74695497468183</c:v>
                      </c:pt>
                      <c:pt idx="15">
                        <c:v>116.94152923538233</c:v>
                      </c:pt>
                      <c:pt idx="16">
                        <c:v>129.28891098955745</c:v>
                      </c:pt>
                      <c:pt idx="17">
                        <c:v>144.55151964418087</c:v>
                      </c:pt>
                      <c:pt idx="18">
                        <c:v>163.89997898718218</c:v>
                      </c:pt>
                      <c:pt idx="19">
                        <c:v>189.22852983988352</c:v>
                      </c:pt>
                      <c:pt idx="20">
                        <c:v>223.8163558106169</c:v>
                      </c:pt>
                      <c:pt idx="21">
                        <c:v>273.87640449438192</c:v>
                      </c:pt>
                      <c:pt idx="22">
                        <c:v>352.78154681139767</c:v>
                      </c:pt>
                      <c:pt idx="23">
                        <c:v>495.55273189326556</c:v>
                      </c:pt>
                      <c:pt idx="24">
                        <c:v>832.44397011739511</c:v>
                      </c:pt>
                      <c:pt idx="25">
                        <c:v>2600.0000000000091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Formula'!$C$60</c15:sqref>
                        </c15:formulaRef>
                      </c:ext>
                    </c:extLst>
                    <c:strCache>
                      <c:ptCount val="1"/>
                      <c:pt idx="0">
                        <c:v>Score N2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Formula'!$D$61:$AC$61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74.02135231316727</c:v>
                      </c:pt>
                      <c:pt idx="1">
                        <c:v>77.014218009478682</c:v>
                      </c:pt>
                      <c:pt idx="2">
                        <c:v>80.259299274579419</c:v>
                      </c:pt>
                      <c:pt idx="3">
                        <c:v>83.789880760554311</c:v>
                      </c:pt>
                      <c:pt idx="4">
                        <c:v>87.645373335580643</c:v>
                      </c:pt>
                      <c:pt idx="5">
                        <c:v>91.872791519434628</c:v>
                      </c:pt>
                      <c:pt idx="6">
                        <c:v>96.528680155930957</c:v>
                      </c:pt>
                      <c:pt idx="7">
                        <c:v>101.68165819319516</c:v>
                      </c:pt>
                      <c:pt idx="8">
                        <c:v>107.41582317702954</c:v>
                      </c:pt>
                      <c:pt idx="9">
                        <c:v>113.83537653239929</c:v>
                      </c:pt>
                      <c:pt idx="10">
                        <c:v>121.0710128055879</c:v>
                      </c:pt>
                      <c:pt idx="11">
                        <c:v>129.28891098955745</c:v>
                      </c:pt>
                      <c:pt idx="12">
                        <c:v>138.70365430781544</c:v>
                      </c:pt>
                      <c:pt idx="13">
                        <c:v>149.59723820483313</c:v>
                      </c:pt>
                      <c:pt idx="14">
                        <c:v>162.34779893849517</c:v>
                      </c:pt>
                      <c:pt idx="15">
                        <c:v>177.47440273037546</c:v>
                      </c:pt>
                      <c:pt idx="16">
                        <c:v>195.70944674444863</c:v>
                      </c:pt>
                      <c:pt idx="17">
                        <c:v>218.12080536912754</c:v>
                      </c:pt>
                      <c:pt idx="18">
                        <c:v>246.32875414495504</c:v>
                      </c:pt>
                      <c:pt idx="19">
                        <c:v>282.91621327529924</c:v>
                      </c:pt>
                      <c:pt idx="20">
                        <c:v>332.26837060702883</c:v>
                      </c:pt>
                      <c:pt idx="21">
                        <c:v>402.47678018575846</c:v>
                      </c:pt>
                      <c:pt idx="22">
                        <c:v>510.30421982335622</c:v>
                      </c:pt>
                      <c:pt idx="23">
                        <c:v>697.05093833780177</c:v>
                      </c:pt>
                      <c:pt idx="24">
                        <c:v>1099.3657505285423</c:v>
                      </c:pt>
                      <c:pt idx="25">
                        <c:v>2600.0000000000091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Formula'!$C$62</c15:sqref>
                        </c15:formulaRef>
                      </c:ext>
                    </c:extLst>
                    <c:strCache>
                      <c:ptCount val="1"/>
                      <c:pt idx="0">
                        <c:v>Score N3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Formula'!$D$63:$AC$63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100.88272383354349</c:v>
                      </c:pt>
                      <c:pt idx="2">
                        <c:v>101.78117048346056</c:v>
                      </c:pt>
                      <c:pt idx="3">
                        <c:v>102.69576379974326</c:v>
                      </c:pt>
                      <c:pt idx="4">
                        <c:v>103.62694300518135</c:v>
                      </c:pt>
                      <c:pt idx="5">
                        <c:v>104.57516339869281</c:v>
                      </c:pt>
                      <c:pt idx="6">
                        <c:v>105.54089709762533</c:v>
                      </c:pt>
                      <c:pt idx="7">
                        <c:v>106.52463382157123</c:v>
                      </c:pt>
                      <c:pt idx="8">
                        <c:v>107.5268817204301</c:v>
                      </c:pt>
                      <c:pt idx="9">
                        <c:v>108.54816824966078</c:v>
                      </c:pt>
                      <c:pt idx="10">
                        <c:v>109.58904109589039</c:v>
                      </c:pt>
                      <c:pt idx="11">
                        <c:v>110.65006915629321</c:v>
                      </c:pt>
                      <c:pt idx="12">
                        <c:v>111.73184357541898</c:v>
                      </c:pt>
                      <c:pt idx="13">
                        <c:v>112.83497884344146</c:v>
                      </c:pt>
                      <c:pt idx="14">
                        <c:v>113.96011396011394</c:v>
                      </c:pt>
                      <c:pt idx="15">
                        <c:v>115.10791366906474</c:v>
                      </c:pt>
                      <c:pt idx="16">
                        <c:v>116.27906976744185</c:v>
                      </c:pt>
                      <c:pt idx="17">
                        <c:v>117.47430249632892</c:v>
                      </c:pt>
                      <c:pt idx="18">
                        <c:v>118.69436201780415</c:v>
                      </c:pt>
                      <c:pt idx="19">
                        <c:v>119.94002998500748</c:v>
                      </c:pt>
                      <c:pt idx="20">
                        <c:v>121.21212121212119</c:v>
                      </c:pt>
                      <c:pt idx="21">
                        <c:v>122.5114854517611</c:v>
                      </c:pt>
                      <c:pt idx="22">
                        <c:v>123.83900928792568</c:v>
                      </c:pt>
                      <c:pt idx="23">
                        <c:v>125.19561815336461</c:v>
                      </c:pt>
                      <c:pt idx="24">
                        <c:v>126.58227848101264</c:v>
                      </c:pt>
                      <c:pt idx="25">
                        <c:v>127.99999999999997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Formula'!$C$64</c15:sqref>
                        </c15:formulaRef>
                      </c:ext>
                    </c:extLst>
                    <c:strCache>
                      <c:ptCount val="1"/>
                      <c:pt idx="0">
                        <c:v>Score N4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Formula'!$D$65:$AC$65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12.636695018226002</c:v>
                      </c:pt>
                      <c:pt idx="1">
                        <c:v>13.160558817574408</c:v>
                      </c:pt>
                      <c:pt idx="2">
                        <c:v>13.729735438559434</c:v>
                      </c:pt>
                      <c:pt idx="3">
                        <c:v>14.350369797990947</c:v>
                      </c:pt>
                      <c:pt idx="4">
                        <c:v>15.029770506965718</c:v>
                      </c:pt>
                      <c:pt idx="5">
                        <c:v>15.776699029126211</c:v>
                      </c:pt>
                      <c:pt idx="6">
                        <c:v>16.601749568993039</c:v>
                      </c:pt>
                      <c:pt idx="7">
                        <c:v>17.517854736558416</c:v>
                      </c:pt>
                      <c:pt idx="8">
                        <c:v>18.540968409042286</c:v>
                      </c:pt>
                      <c:pt idx="9">
                        <c:v>19.691002726446531</c:v>
                      </c:pt>
                      <c:pt idx="10">
                        <c:v>20.993136859103753</c:v>
                      </c:pt>
                      <c:pt idx="11">
                        <c:v>22.479681826041844</c:v>
                      </c:pt>
                      <c:pt idx="12">
                        <c:v>24.192797990136782</c:v>
                      </c:pt>
                      <c:pt idx="13">
                        <c:v>26.188557614826749</c:v>
                      </c:pt>
                      <c:pt idx="14">
                        <c:v>28.543199033922495</c:v>
                      </c:pt>
                      <c:pt idx="15">
                        <c:v>31.363088057901091</c:v>
                      </c:pt>
                      <c:pt idx="16">
                        <c:v>34.801231428188991</c:v>
                      </c:pt>
                      <c:pt idx="17">
                        <c:v>39.085989176187617</c:v>
                      </c:pt>
                      <c:pt idx="18">
                        <c:v>44.573975655751752</c:v>
                      </c:pt>
                      <c:pt idx="19">
                        <c:v>51.854806541683274</c:v>
                      </c:pt>
                      <c:pt idx="20">
                        <c:v>61.978545887961829</c:v>
                      </c:pt>
                      <c:pt idx="21">
                        <c:v>77.014218009478682</c:v>
                      </c:pt>
                      <c:pt idx="22">
                        <c:v>101.68165819319513</c:v>
                      </c:pt>
                      <c:pt idx="23">
                        <c:v>149.59723820483305</c:v>
                      </c:pt>
                      <c:pt idx="24">
                        <c:v>282.91621327529867</c:v>
                      </c:pt>
                      <c:pt idx="25">
                        <c:v>2600.0000000000091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Formula'!$C$66</c15:sqref>
                        </c15:formulaRef>
                      </c:ext>
                    </c:extLst>
                    <c:strCache>
                      <c:ptCount val="1"/>
                      <c:pt idx="0">
                        <c:v>Score N5</c:v>
                      </c:pt>
                    </c:strCache>
                  </c:strRef>
                </c:tx>
                <c:spPr>
                  <a:ln w="12700" cap="rnd">
                    <a:solidFill>
                      <a:schemeClr val="tx1">
                        <a:lumMod val="75000"/>
                        <a:lumOff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'Low Bid Scoring Formula'!$D$67:$AC$67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28.260869565217391</c:v>
                      </c:pt>
                      <c:pt idx="1">
                        <c:v>29.425079221367135</c:v>
                      </c:pt>
                      <c:pt idx="2">
                        <c:v>30.689329556185076</c:v>
                      </c:pt>
                      <c:pt idx="3">
                        <c:v>32.067094227923036</c:v>
                      </c:pt>
                      <c:pt idx="4">
                        <c:v>33.574380165289256</c:v>
                      </c:pt>
                      <c:pt idx="5">
                        <c:v>35.230352303523034</c:v>
                      </c:pt>
                      <c:pt idx="6">
                        <c:v>37.058152793614596</c:v>
                      </c:pt>
                      <c:pt idx="7">
                        <c:v>39.085989176187617</c:v>
                      </c:pt>
                      <c:pt idx="8">
                        <c:v>41.348600508905847</c:v>
                      </c:pt>
                      <c:pt idx="9">
                        <c:v>43.889264010803501</c:v>
                      </c:pt>
                      <c:pt idx="10">
                        <c:v>46.762589928057551</c:v>
                      </c:pt>
                      <c:pt idx="11">
                        <c:v>50.038491147036176</c:v>
                      </c:pt>
                      <c:pt idx="12">
                        <c:v>53.807947019867548</c:v>
                      </c:pt>
                      <c:pt idx="13">
                        <c:v>58.191584601611453</c:v>
                      </c:pt>
                      <c:pt idx="14">
                        <c:v>63.352826510721243</c:v>
                      </c:pt>
                      <c:pt idx="15">
                        <c:v>69.518716577540104</c:v>
                      </c:pt>
                      <c:pt idx="16">
                        <c:v>77.014218009478654</c:v>
                      </c:pt>
                      <c:pt idx="17">
                        <c:v>86.321381142098247</c:v>
                      </c:pt>
                      <c:pt idx="18">
                        <c:v>98.187311178247711</c:v>
                      </c:pt>
                      <c:pt idx="19">
                        <c:v>113.83537653239922</c:v>
                      </c:pt>
                      <c:pt idx="20">
                        <c:v>135.41666666666657</c:v>
                      </c:pt>
                      <c:pt idx="21">
                        <c:v>167.09511568123398</c:v>
                      </c:pt>
                      <c:pt idx="22">
                        <c:v>218.12080536912768</c:v>
                      </c:pt>
                      <c:pt idx="23">
                        <c:v>314.00966183574866</c:v>
                      </c:pt>
                      <c:pt idx="24">
                        <c:v>560.34482758620697</c:v>
                      </c:pt>
                      <c:pt idx="25">
                        <c:v>2600.0000000000091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2321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17296"/>
        <c:crosses val="autoZero"/>
        <c:crossBetween val="midCat"/>
      </c:valAx>
      <c:valAx>
        <c:axId val="139231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232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18821476187089226"/>
          <c:w val="0.21623728533950506"/>
          <c:h val="0.77567581269285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Log Formula</a:t>
            </a:r>
          </a:p>
        </c:rich>
      </c:tx>
      <c:layout>
        <c:manualLayout>
          <c:xMode val="edge"/>
          <c:yMode val="edge"/>
          <c:x val="0.11980375100117591"/>
          <c:y val="5.2870246081625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11"/>
          <c:order val="11"/>
          <c:tx>
            <c:strRef>
              <c:f>'Log Formula'!$N$9</c:f>
              <c:strCache>
                <c:ptCount val="1"/>
                <c:pt idx="0">
                  <c:v>Log Formula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'Log Formula'!$D$5:$AC$5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'Log Formula'!$D$60:$AC$60</c:f>
              <c:numCache>
                <c:formatCode>General</c:formatCode>
                <c:ptCount val="26"/>
                <c:pt idx="0">
                  <c:v>100</c:v>
                </c:pt>
                <c:pt idx="1">
                  <c:v>106.47197099988659</c:v>
                </c:pt>
                <c:pt idx="2">
                  <c:v>113.36280608600687</c:v>
                </c:pt>
                <c:pt idx="3">
                  <c:v>120.69961402055085</c:v>
                </c:pt>
                <c:pt idx="4">
                  <c:v>128.51125803693603</c:v>
                </c:pt>
                <c:pt idx="5">
                  <c:v>136.82846938867576</c:v>
                </c:pt>
                <c:pt idx="6">
                  <c:v>145.6839682470995</c:v>
                </c:pt>
                <c:pt idx="7">
                  <c:v>155.11259242353572</c:v>
                </c:pt>
                <c:pt idx="8">
                  <c:v>165.15143442235916</c:v>
                </c:pt>
                <c:pt idx="9">
                  <c:v>175.83998736407091</c:v>
                </c:pt>
                <c:pt idx="10">
                  <c:v>187.22030035247772</c:v>
                </c:pt>
                <c:pt idx="11">
                  <c:v>199.33714389719057</c:v>
                </c:pt>
                <c:pt idx="12">
                  <c:v>212.23818604221887</c:v>
                </c:pt>
                <c:pt idx="13">
                  <c:v>225.97417989355634</c:v>
                </c:pt>
                <c:pt idx="14">
                  <c:v>240.59916328349897</c:v>
                </c:pt>
                <c:pt idx="15">
                  <c:v>256.17067135717673</c:v>
                </c:pt>
                <c:pt idx="16">
                  <c:v>272.74996291762784</c:v>
                </c:pt>
                <c:pt idx="17">
                  <c:v>290.40226141985806</c:v>
                </c:pt>
                <c:pt idx="18">
                  <c:v>309.19701156196601</c:v>
                </c:pt>
                <c:pt idx="19">
                  <c:v>329.20815248277228</c:v>
                </c:pt>
                <c:pt idx="20">
                  <c:v>350.51440864071958</c:v>
                </c:pt>
                <c:pt idx="21">
                  <c:v>373.1995995183708</c:v>
                </c:pt>
                <c:pt idx="22">
                  <c:v>397.35296937089214</c:v>
                </c:pt>
                <c:pt idx="23">
                  <c:v>423.06953831576436</c:v>
                </c:pt>
                <c:pt idx="24">
                  <c:v>450.45047614491449</c:v>
                </c:pt>
                <c:pt idx="25">
                  <c:v>479.60350032986469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8295184"/>
        <c:axId val="123829681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'Log Formula'!$C$4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'Log Formula'!$D$6:$AC$6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Formula'!$C$63</c15:sqref>
                        </c15:formulaRef>
                      </c:ext>
                    </c:extLst>
                    <c:strCache>
                      <c:ptCount val="1"/>
                      <c:pt idx="0">
                        <c:v>Score N1</c:v>
                      </c:pt>
                    </c:strCache>
                  </c:strRef>
                </c:tx>
                <c:spPr>
                  <a:ln w="12700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Formula'!$D$64:$AC$64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67.026706269118321</c:v>
                      </c:pt>
                      <c:pt idx="1">
                        <c:v>77.588418065950719</c:v>
                      </c:pt>
                      <c:pt idx="2">
                        <c:v>89.814388220212564</c:v>
                      </c:pt>
                      <c:pt idx="3">
                        <c:v>103.96686171013782</c:v>
                      </c:pt>
                      <c:pt idx="4">
                        <c:v>120.34940668250704</c:v>
                      </c:pt>
                      <c:pt idx="5">
                        <c:v>139.31342593771032</c:v>
                      </c:pt>
                      <c:pt idx="6">
                        <c:v>161.265694459987</c:v>
                      </c:pt>
                      <c:pt idx="7">
                        <c:v>186.67708467158033</c:v>
                      </c:pt>
                      <c:pt idx="8">
                        <c:v>216.0926665660246</c:v>
                      </c:pt>
                      <c:pt idx="9">
                        <c:v>250.14339936670373</c:v>
                      </c:pt>
                      <c:pt idx="10">
                        <c:v>289.55966549476693</c:v>
                      </c:pt>
                      <c:pt idx="11">
                        <c:v>335.18693714770762</c:v>
                      </c:pt>
                      <c:pt idx="12">
                        <c:v>388.00391153405292</c:v>
                      </c:pt>
                      <c:pt idx="13">
                        <c:v>449.14350376185064</c:v>
                      </c:pt>
                      <c:pt idx="14">
                        <c:v>519.91714767485678</c:v>
                      </c:pt>
                      <c:pt idx="15">
                        <c:v>601.84292588519077</c:v>
                      </c:pt>
                      <c:pt idx="16">
                        <c:v>696.67813238690746</c:v>
                      </c:pt>
                      <c:pt idx="17">
                        <c:v>806.45696621297179</c:v>
                      </c:pt>
                      <c:pt idx="18">
                        <c:v>933.53416465817679</c:v>
                      </c:pt>
                      <c:pt idx="19">
                        <c:v>1080.6355119932039</c:v>
                      </c:pt>
                      <c:pt idx="20">
                        <c:v>1250.9163070731374</c:v>
                      </c:pt>
                      <c:pt idx="21">
                        <c:v>1448.0290439606958</c:v>
                      </c:pt>
                      <c:pt idx="22">
                        <c:v>1676.2017573020059</c:v>
                      </c:pt>
                      <c:pt idx="23">
                        <c:v>1940.3287129498995</c:v>
                      </c:pt>
                      <c:pt idx="24">
                        <c:v>2246.0753891331738</c:v>
                      </c:pt>
                      <c:pt idx="25">
                        <c:v>2600.0000000000027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Formula'!$C$65</c15:sqref>
                        </c15:formulaRef>
                      </c:ext>
                    </c:extLst>
                    <c:strCache>
                      <c:ptCount val="1"/>
                      <c:pt idx="0">
                        <c:v>Score N2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Formula'!$D$66:$AC$66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109.86337607253419</c:v>
                      </c:pt>
                      <c:pt idx="2">
                        <c:v>120.69961402055085</c:v>
                      </c:pt>
                      <c:pt idx="3">
                        <c:v>132.60467086949495</c:v>
                      </c:pt>
                      <c:pt idx="4">
                        <c:v>145.68396824709939</c:v>
                      </c:pt>
                      <c:pt idx="5">
                        <c:v>160.05332591270218</c:v>
                      </c:pt>
                      <c:pt idx="6">
                        <c:v>175.83998736407091</c:v>
                      </c:pt>
                      <c:pt idx="7">
                        <c:v>193.1837466036859</c:v>
                      </c:pt>
                      <c:pt idx="8">
                        <c:v>212.23818604221887</c:v>
                      </c:pt>
                      <c:pt idx="9">
                        <c:v>233.1720365010876</c:v>
                      </c:pt>
                      <c:pt idx="10">
                        <c:v>256.1706713571765</c:v>
                      </c:pt>
                      <c:pt idx="11">
                        <c:v>281.43774806067057</c:v>
                      </c:pt>
                      <c:pt idx="12">
                        <c:v>309.19701156196601</c:v>
                      </c:pt>
                      <c:pt idx="13">
                        <c:v>339.69427561735961</c:v>
                      </c:pt>
                      <c:pt idx="14">
                        <c:v>373.1995995183708</c:v>
                      </c:pt>
                      <c:pt idx="15">
                        <c:v>410.00967952005868</c:v>
                      </c:pt>
                      <c:pt idx="16">
                        <c:v>450.45047614491449</c:v>
                      </c:pt>
                      <c:pt idx="17">
                        <c:v>494.88010062760861</c:v>
                      </c:pt>
                      <c:pt idx="18">
                        <c:v>543.6919860606456</c:v>
                      </c:pt>
                      <c:pt idx="19">
                        <c:v>597.31837132203702</c:v>
                      </c:pt>
                      <c:pt idx="20">
                        <c:v>656.23412863586555</c:v>
                      </c:pt>
                      <c:pt idx="21">
                        <c:v>720.96096865953848</c:v>
                      </c:pt>
                      <c:pt idx="22">
                        <c:v>792.07206033461455</c:v>
                      </c:pt>
                      <c:pt idx="23">
                        <c:v>870.19710641088795</c:v>
                      </c:pt>
                      <c:pt idx="24">
                        <c:v>956.0279195885048</c:v>
                      </c:pt>
                      <c:pt idx="25">
                        <c:v>1050.3245486559435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Formula'!$C$67</c15:sqref>
                        </c15:formulaRef>
                      </c:ext>
                    </c:extLst>
                    <c:strCache>
                      <c:ptCount val="1"/>
                      <c:pt idx="0">
                        <c:v>Score N3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Formula'!$D$68:$AC$68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101.58014383440941</c:v>
                      </c:pt>
                      <c:pt idx="2">
                        <c:v>103.18525621419309</c:v>
                      </c:pt>
                      <c:pt idx="3">
                        <c:v>104.81573167828117</c:v>
                      </c:pt>
                      <c:pt idx="4">
                        <c:v>106.47197099988659</c:v>
                      </c:pt>
                      <c:pt idx="5">
                        <c:v>108.15438128501543</c:v>
                      </c:pt>
                      <c:pt idx="6">
                        <c:v>109.86337607253429</c:v>
                      </c:pt>
                      <c:pt idx="7">
                        <c:v>111.59937543581842</c:v>
                      </c:pt>
                      <c:pt idx="8">
                        <c:v>113.36280608600687</c:v>
                      </c:pt>
                      <c:pt idx="9">
                        <c:v>115.15410147688836</c:v>
                      </c:pt>
                      <c:pt idx="10">
                        <c:v>116.97370191144502</c:v>
                      </c:pt>
                      <c:pt idx="11">
                        <c:v>118.8220546500791</c:v>
                      </c:pt>
                      <c:pt idx="12">
                        <c:v>120.69961402055085</c:v>
                      </c:pt>
                      <c:pt idx="13">
                        <c:v>122.6068415296525</c:v>
                      </c:pt>
                      <c:pt idx="14">
                        <c:v>124.54420597664748</c:v>
                      </c:pt>
                      <c:pt idx="15">
                        <c:v>126.51218356850157</c:v>
                      </c:pt>
                      <c:pt idx="16">
                        <c:v>128.5112580369358</c:v>
                      </c:pt>
                      <c:pt idx="17">
                        <c:v>130.54192075732857</c:v>
                      </c:pt>
                      <c:pt idx="18">
                        <c:v>132.60467086949495</c:v>
                      </c:pt>
                      <c:pt idx="19">
                        <c:v>134.70001540037811</c:v>
                      </c:pt>
                      <c:pt idx="20">
                        <c:v>136.82846938867564</c:v>
                      </c:pt>
                      <c:pt idx="21">
                        <c:v>138.99055601143763</c:v>
                      </c:pt>
                      <c:pt idx="22">
                        <c:v>141.18680671266367</c:v>
                      </c:pt>
                      <c:pt idx="23">
                        <c:v>143.4177613339333</c:v>
                      </c:pt>
                      <c:pt idx="24">
                        <c:v>145.68396824709939</c:v>
                      </c:pt>
                      <c:pt idx="25">
                        <c:v>147.98598448907896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Formula'!$C$69</c15:sqref>
                        </c15:formulaRef>
                      </c:ext>
                    </c:extLst>
                    <c:strCache>
                      <c:ptCount val="1"/>
                      <c:pt idx="0">
                        <c:v>Score N4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Formula'!$D$70:$AC$70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1.9365657701722256E-3</c:v>
                      </c:pt>
                      <c:pt idx="1">
                        <c:v>3.4052570055677681E-3</c:v>
                      </c:pt>
                      <c:pt idx="2">
                        <c:v>5.9878034883044896E-3</c:v>
                      </c:pt>
                      <c:pt idx="3">
                        <c:v>1.0528952897219997E-2</c:v>
                      </c:pt>
                      <c:pt idx="4">
                        <c:v>1.8514109444040604E-2</c:v>
                      </c:pt>
                      <c:pt idx="5">
                        <c:v>3.2555207706971297E-2</c:v>
                      </c:pt>
                      <c:pt idx="6">
                        <c:v>5.7245073118285278E-2</c:v>
                      </c:pt>
                      <c:pt idx="7">
                        <c:v>0.10065972933774611</c:v>
                      </c:pt>
                      <c:pt idx="8">
                        <c:v>0.17700005534820051</c:v>
                      </c:pt>
                      <c:pt idx="9">
                        <c:v>0.3112368749586738</c:v>
                      </c:pt>
                      <c:pt idx="10">
                        <c:v>0.54727888159966087</c:v>
                      </c:pt>
                      <c:pt idx="11">
                        <c:v>0.96233511625107071</c:v>
                      </c:pt>
                      <c:pt idx="12">
                        <c:v>1.6921699468158991</c:v>
                      </c:pt>
                      <c:pt idx="13">
                        <c:v>2.9755114206596787</c:v>
                      </c:pt>
                      <c:pt idx="14">
                        <c:v>5.232138906104467</c:v>
                      </c:pt>
                      <c:pt idx="15">
                        <c:v>9.2001923913647392</c:v>
                      </c:pt>
                      <c:pt idx="16">
                        <c:v>16.177617138445918</c:v>
                      </c:pt>
                      <c:pt idx="17">
                        <c:v>28.446719932051096</c:v>
                      </c:pt>
                      <c:pt idx="18">
                        <c:v>50.020708734011194</c:v>
                      </c:pt>
                      <c:pt idx="19">
                        <c:v>87.95640791730392</c:v>
                      </c:pt>
                      <c:pt idx="20">
                        <c:v>154.66253656767765</c:v>
                      </c:pt>
                      <c:pt idx="21">
                        <c:v>271.95858475755603</c:v>
                      </c:pt>
                      <c:pt idx="22">
                        <c:v>478.21194107319235</c:v>
                      </c:pt>
                      <c:pt idx="23">
                        <c:v>840.88781675657845</c:v>
                      </c:pt>
                      <c:pt idx="24">
                        <c:v>1478.6170307307773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Formula'!$C$71</c15:sqref>
                        </c15:formulaRef>
                      </c:ext>
                    </c:extLst>
                    <c:strCache>
                      <c:ptCount val="1"/>
                      <c:pt idx="0">
                        <c:v>Score N5</c:v>
                      </c:pt>
                    </c:strCache>
                  </c:strRef>
                </c:tx>
                <c:spPr>
                  <a:ln w="12700" cap="rnd">
                    <a:solidFill>
                      <a:schemeClr val="tx1">
                        <a:lumMod val="75000"/>
                        <a:lumOff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Formula'!$D$72:$AC$72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4.9140997926205738</c:v>
                      </c:pt>
                      <c:pt idx="1">
                        <c:v>6.3151714646871548</c:v>
                      </c:pt>
                      <c:pt idx="2">
                        <c:v>8.115706296459047</c:v>
                      </c:pt>
                      <c:pt idx="3">
                        <c:v>10.429596260162331</c:v>
                      </c:pt>
                      <c:pt idx="4">
                        <c:v>13.403205362107824</c:v>
                      </c:pt>
                      <c:pt idx="5">
                        <c:v>17.224627828118816</c:v>
                      </c:pt>
                      <c:pt idx="6">
                        <c:v>22.135585914095621</c:v>
                      </c:pt>
                      <c:pt idx="7">
                        <c:v>28.446719932051046</c:v>
                      </c:pt>
                      <c:pt idx="8">
                        <c:v>36.557237654922567</c:v>
                      </c:pt>
                      <c:pt idx="9">
                        <c:v>46.980166013893395</c:v>
                      </c:pt>
                      <c:pt idx="10">
                        <c:v>60.374802372295434</c:v>
                      </c:pt>
                      <c:pt idx="11">
                        <c:v>77.588418065950648</c:v>
                      </c:pt>
                      <c:pt idx="12">
                        <c:v>99.709852147510389</c:v>
                      </c:pt>
                      <c:pt idx="13">
                        <c:v>128.13838538153431</c:v>
                      </c:pt>
                      <c:pt idx="14">
                        <c:v>164.67225108202669</c:v>
                      </c:pt>
                      <c:pt idx="15">
                        <c:v>211.62238150325439</c:v>
                      </c:pt>
                      <c:pt idx="16">
                        <c:v>271.95858475755557</c:v>
                      </c:pt>
                      <c:pt idx="17">
                        <c:v>349.49739861138141</c:v>
                      </c:pt>
                      <c:pt idx="18">
                        <c:v>449.14350376185024</c:v>
                      </c:pt>
                      <c:pt idx="19">
                        <c:v>577.19996707552605</c:v>
                      </c:pt>
                      <c:pt idx="20">
                        <c:v>741.76693907753804</c:v>
                      </c:pt>
                      <c:pt idx="21">
                        <c:v>953.25402511061645</c:v>
                      </c:pt>
                      <c:pt idx="22">
                        <c:v>1225.0387399573826</c:v>
                      </c:pt>
                      <c:pt idx="23">
                        <c:v>1574.3126961590581</c:v>
                      </c:pt>
                      <c:pt idx="24">
                        <c:v>2023.1690512692091</c:v>
                      </c:pt>
                      <c:pt idx="25">
                        <c:v>2599.9999999999977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Formula'!$C$75</c15:sqref>
                        </c15:formulaRef>
                      </c:ext>
                    </c:extLst>
                    <c:strCache>
                      <c:ptCount val="1"/>
                      <c:pt idx="0">
                        <c:v>Score A1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Formula'!$D$76:$AC$76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101.42924530112411</c:v>
                      </c:pt>
                      <c:pt idx="2">
                        <c:v>102.87891802355604</c:v>
                      </c:pt>
                      <c:pt idx="3">
                        <c:v>104.34931012525499</c:v>
                      </c:pt>
                      <c:pt idx="4">
                        <c:v>105.84071773697568</c:v>
                      </c:pt>
                      <c:pt idx="5">
                        <c:v>107.3534412219073</c:v>
                      </c:pt>
                      <c:pt idx="6">
                        <c:v>108.88778523616649</c:v>
                      </c:pt>
                      <c:pt idx="7">
                        <c:v>110.44405879015247</c:v>
                      </c:pt>
                      <c:pt idx="8">
                        <c:v>112.02257531078133</c:v>
                      </c:pt>
                      <c:pt idx="9">
                        <c:v>113.62365270460894</c:v>
                      </c:pt>
                      <c:pt idx="10">
                        <c:v>115.24761342185511</c:v>
                      </c:pt>
                      <c:pt idx="11">
                        <c:v>116.8947845213446</c:v>
                      </c:pt>
                      <c:pt idx="12">
                        <c:v>118.56549773637502</c:v>
                      </c:pt>
                      <c:pt idx="13">
                        <c:v>120.26008954152664</c:v>
                      </c:pt>
                      <c:pt idx="14">
                        <c:v>121.97890122042639</c:v>
                      </c:pt>
                      <c:pt idx="15">
                        <c:v>123.72227893448222</c:v>
                      </c:pt>
                      <c:pt idx="16">
                        <c:v>125.49057379259692</c:v>
                      </c:pt>
                      <c:pt idx="17">
                        <c:v>127.28414192188113</c:v>
                      </c:pt>
                      <c:pt idx="18">
                        <c:v>129.10334453937583</c:v>
                      </c:pt>
                      <c:pt idx="19">
                        <c:v>130.94854802479875</c:v>
                      </c:pt>
                      <c:pt idx="20">
                        <c:v>132.8201239943335</c:v>
                      </c:pt>
                      <c:pt idx="21">
                        <c:v>134.71844937546967</c:v>
                      </c:pt>
                      <c:pt idx="22">
                        <c:v>136.64390648291592</c:v>
                      </c:pt>
                      <c:pt idx="23">
                        <c:v>138.59688309559525</c:v>
                      </c:pt>
                      <c:pt idx="24">
                        <c:v>140.57777253474345</c:v>
                      </c:pt>
                      <c:pt idx="25">
                        <c:v>142.58697374312115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Formula'!$C$77</c15:sqref>
                        </c15:formulaRef>
                      </c:ext>
                    </c:extLst>
                    <c:strCache>
                      <c:ptCount val="1"/>
                      <c:pt idx="0">
                        <c:v>Score A2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Formula'!$D$78:$AC$78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102.45568230328024</c:v>
                      </c:pt>
                      <c:pt idx="2">
                        <c:v>104.97166836230679</c:v>
                      </c:pt>
                      <c:pt idx="3">
                        <c:v>107.54943904573793</c:v>
                      </c:pt>
                      <c:pt idx="4">
                        <c:v>110.19051158766104</c:v>
                      </c:pt>
                      <c:pt idx="5">
                        <c:v>112.89644048061315</c:v>
                      </c:pt>
                      <c:pt idx="6">
                        <c:v>115.66881839052883</c:v>
                      </c:pt>
                      <c:pt idx="7">
                        <c:v>118.50927709415825</c:v>
                      </c:pt>
                      <c:pt idx="8">
                        <c:v>121.41948843950479</c:v>
                      </c:pt>
                      <c:pt idx="9">
                        <c:v>124.40116532984705</c:v>
                      </c:pt>
                      <c:pt idx="10">
                        <c:v>127.45606273192622</c:v>
                      </c:pt>
                      <c:pt idx="11">
                        <c:v>130.58597870889184</c:v>
                      </c:pt>
                      <c:pt idx="12">
                        <c:v>133.79275547861121</c:v>
                      </c:pt>
                      <c:pt idx="13">
                        <c:v>137.07828049797041</c:v>
                      </c:pt>
                      <c:pt idx="14">
                        <c:v>140.44448757379988</c:v>
                      </c:pt>
                      <c:pt idx="15">
                        <c:v>143.89335800108211</c:v>
                      </c:pt>
                      <c:pt idx="16">
                        <c:v>147.42692172911018</c:v>
                      </c:pt>
                      <c:pt idx="17">
                        <c:v>151.04725855628254</c:v>
                      </c:pt>
                      <c:pt idx="18">
                        <c:v>154.75649935423905</c:v>
                      </c:pt>
                      <c:pt idx="19">
                        <c:v>158.55682732205705</c:v>
                      </c:pt>
                      <c:pt idx="20">
                        <c:v>162.45047927124719</c:v>
                      </c:pt>
                      <c:pt idx="21">
                        <c:v>166.43974694230491</c:v>
                      </c:pt>
                      <c:pt idx="22">
                        <c:v>170.52697835359129</c:v>
                      </c:pt>
                      <c:pt idx="23">
                        <c:v>174.71457918333888</c:v>
                      </c:pt>
                      <c:pt idx="24">
                        <c:v>179.0050141855946</c:v>
                      </c:pt>
                      <c:pt idx="25">
                        <c:v>183.40080864093429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Formula'!$C$79</c15:sqref>
                        </c15:formulaRef>
                      </c:ext>
                    </c:extLst>
                    <c:strCache>
                      <c:ptCount val="1"/>
                      <c:pt idx="0">
                        <c:v>Score A3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Formula'!$D$80:$AC$80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103.92002532833439</c:v>
                      </c:pt>
                      <c:pt idx="2">
                        <c:v>107.99371664241676</c:v>
                      </c:pt>
                      <c:pt idx="3">
                        <c:v>112.22709768780911</c:v>
                      </c:pt>
                      <c:pt idx="4">
                        <c:v>116.62642834242575</c:v>
                      </c:pt>
                      <c:pt idx="5">
                        <c:v>121.19821387298055</c:v>
                      </c:pt>
                      <c:pt idx="6">
                        <c:v>125.94921455429044</c:v>
                      </c:pt>
                      <c:pt idx="7">
                        <c:v>130.88645566565677</c:v>
                      </c:pt>
                      <c:pt idx="8">
                        <c:v>136.01723787910962</c:v>
                      </c:pt>
                      <c:pt idx="9">
                        <c:v>141.34914805487151</c:v>
                      </c:pt>
                      <c:pt idx="10">
                        <c:v>146.89007046000754</c:v>
                      </c:pt>
                      <c:pt idx="11">
                        <c:v>152.64819842684798</c:v>
                      </c:pt>
                      <c:pt idx="12">
                        <c:v>158.63204646842649</c:v>
                      </c:pt>
                      <c:pt idx="13">
                        <c:v>164.8504628688442</c:v>
                      </c:pt>
                      <c:pt idx="14">
                        <c:v>171.31264276717928</c:v>
                      </c:pt>
                      <c:pt idx="15">
                        <c:v>178.02814175429165</c:v>
                      </c:pt>
                      <c:pt idx="16">
                        <c:v>185.00689000262287</c:v>
                      </c:pt>
                      <c:pt idx="17">
                        <c:v>192.25920694988966</c:v>
                      </c:pt>
                      <c:pt idx="18">
                        <c:v>199.7958165583801</c:v>
                      </c:pt>
                      <c:pt idx="19">
                        <c:v>207.627863172421</c:v>
                      </c:pt>
                      <c:pt idx="20">
                        <c:v>215.76692799745928</c:v>
                      </c:pt>
                      <c:pt idx="21">
                        <c:v>224.22504622512901</c:v>
                      </c:pt>
                      <c:pt idx="22">
                        <c:v>233.01472482962345</c:v>
                      </c:pt>
                      <c:pt idx="23">
                        <c:v>242.14896106169326</c:v>
                      </c:pt>
                      <c:pt idx="24">
                        <c:v>251.64126166761011</c:v>
                      </c:pt>
                      <c:pt idx="25">
                        <c:v>261.50566286152099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Formula'!$C$81</c15:sqref>
                        </c15:formulaRef>
                      </c:ext>
                    </c:extLst>
                    <c:strCache>
                      <c:ptCount val="1"/>
                      <c:pt idx="0">
                        <c:v>Score A4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Formula'!$D$82:$AC$82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105.79470944448552</c:v>
                      </c:pt>
                      <c:pt idx="2">
                        <c:v>111.9252054644311</c:v>
                      </c:pt>
                      <c:pt idx="3">
                        <c:v>118.41094591623826</c:v>
                      </c:pt>
                      <c:pt idx="4">
                        <c:v>125.27251618255112</c:v>
                      </c:pt>
                      <c:pt idx="5">
                        <c:v>132.53169450912588</c:v>
                      </c:pt>
                      <c:pt idx="6">
                        <c:v>140.21152112778299</c:v>
                      </c:pt>
                      <c:pt idx="7">
                        <c:v>148.33637138483138</c:v>
                      </c:pt>
                      <c:pt idx="8">
                        <c:v>156.93203310707526</c:v>
                      </c:pt>
                      <c:pt idx="9">
                        <c:v>166.02578845095402</c:v>
                      </c:pt>
                      <c:pt idx="10">
                        <c:v>175.64650049460292</c:v>
                      </c:pt>
                      <c:pt idx="11">
                        <c:v>185.82470484767177</c:v>
                      </c:pt>
                      <c:pt idx="12">
                        <c:v>196.59270656966706</c:v>
                      </c:pt>
                      <c:pt idx="13">
                        <c:v>207.98468270442919</c:v>
                      </c:pt>
                      <c:pt idx="14">
                        <c:v>220.03679075618589</c:v>
                      </c:pt>
                      <c:pt idx="15">
                        <c:v>232.78728345147735</c:v>
                      </c:pt>
                      <c:pt idx="16">
                        <c:v>246.27663015120152</c:v>
                      </c:pt>
                      <c:pt idx="17">
                        <c:v>260.54764529813332</c:v>
                      </c:pt>
                      <c:pt idx="18">
                        <c:v>275.64562430760901</c:v>
                      </c:pt>
                      <c:pt idx="19">
                        <c:v>291.618487332673</c:v>
                      </c:pt>
                      <c:pt idx="20">
                        <c:v>308.51693136000506</c:v>
                      </c:pt>
                      <c:pt idx="21">
                        <c:v>326.39459111936009</c:v>
                      </c:pt>
                      <c:pt idx="22">
                        <c:v>345.30820931724338</c:v>
                      </c:pt>
                      <c:pt idx="23">
                        <c:v>365.31781673513302</c:v>
                      </c:pt>
                      <c:pt idx="24">
                        <c:v>386.48692276387197</c:v>
                      </c:pt>
                      <c:pt idx="25">
                        <c:v>408.88271697897136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Formula'!$C$83</c15:sqref>
                        </c15:formulaRef>
                      </c:ext>
                    </c:extLst>
                    <c:strCache>
                      <c:ptCount val="1"/>
                      <c:pt idx="0">
                        <c:v>Score A5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'Log Formula'!$D$84:$AC$84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107.04796887069669</c:v>
                      </c:pt>
                      <c:pt idx="2">
                        <c:v>114.59267639341634</c:v>
                      </c:pt>
                      <c:pt idx="3">
                        <c:v>122.66913255372236</c:v>
                      </c:pt>
                      <c:pt idx="4">
                        <c:v>131.3148148300622</c:v>
                      </c:pt>
                      <c:pt idx="5">
                        <c:v>140.56984210189793</c:v>
                      </c:pt>
                      <c:pt idx="6">
                        <c:v>150.47716081482699</c:v>
                      </c:pt>
                      <c:pt idx="7">
                        <c:v>161.08274426656413</c:v>
                      </c:pt>
                      <c:pt idx="8">
                        <c:v>172.43580593853517</c:v>
                      </c:pt>
                      <c:pt idx="9">
                        <c:v>184.589027863018</c:v>
                      </c:pt>
                      <c:pt idx="10">
                        <c:v>197.5988050855249</c:v>
                      </c:pt>
                      <c:pt idx="11">
                        <c:v>211.52550735682087</c:v>
                      </c:pt>
                      <c:pt idx="12">
                        <c:v>226.43375926891275</c:v>
                      </c:pt>
                      <c:pt idx="13">
                        <c:v>242.39274013493392</c:v>
                      </c:pt>
                      <c:pt idx="14">
                        <c:v>259.47650500447247</c:v>
                      </c:pt>
                      <c:pt idx="15">
                        <c:v>277.7643283039593</c:v>
                      </c:pt>
                      <c:pt idx="16">
                        <c:v>297.34107169672149</c:v>
                      </c:pt>
                      <c:pt idx="17">
                        <c:v>318.2975778697022</c:v>
                      </c:pt>
                      <c:pt idx="18">
                        <c:v>340.73109207413995</c:v>
                      </c:pt>
                      <c:pt idx="19">
                        <c:v>364.74571337630977</c:v>
                      </c:pt>
                      <c:pt idx="20">
                        <c:v>390.45287771227248</c:v>
                      </c:pt>
                      <c:pt idx="21">
                        <c:v>417.97187498817232</c:v>
                      </c:pt>
                      <c:pt idx="22">
                        <c:v>447.43040262560544</c:v>
                      </c:pt>
                      <c:pt idx="23">
                        <c:v>478.96515812069077</c:v>
                      </c:pt>
                      <c:pt idx="24">
                        <c:v>512.72247336651958</c:v>
                      </c:pt>
                      <c:pt idx="25">
                        <c:v>548.85899368245737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238295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38296816"/>
        <c:crosses val="autoZero"/>
        <c:crossBetween val="midCat"/>
      </c:valAx>
      <c:valAx>
        <c:axId val="123829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3829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18821476187089226"/>
          <c:w val="0.1350234835080425"/>
          <c:h val="0.77087100879695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2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Value For Money</a:t>
            </a:r>
          </a:p>
        </c:rich>
      </c:tx>
      <c:layout>
        <c:manualLayout>
          <c:xMode val="edge"/>
          <c:yMode val="edge"/>
          <c:x val="4.2003343071777589E-2"/>
          <c:y val="5.0467844133674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'Value For Money'!$N$9</c:f>
              <c:strCache>
                <c:ptCount val="1"/>
                <c:pt idx="0">
                  <c:v>Value For Money</c:v>
                </c:pt>
              </c:strCache>
            </c:strRef>
          </c:tx>
          <c:spPr>
            <a:ln w="38100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xVal>
            <c:numRef>
              <c:f>'Value For Money'!$D$5:$AC$5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'Value For Money'!$D$46:$AC$46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299.99999999999994</c:v>
                </c:pt>
                <c:pt idx="3">
                  <c:v>400</c:v>
                </c:pt>
                <c:pt idx="4">
                  <c:v>499.99999999999989</c:v>
                </c:pt>
                <c:pt idx="5">
                  <c:v>599.99999999999989</c:v>
                </c:pt>
                <c:pt idx="6">
                  <c:v>699.99999999999989</c:v>
                </c:pt>
                <c:pt idx="7">
                  <c:v>800</c:v>
                </c:pt>
                <c:pt idx="8">
                  <c:v>899.99999999999989</c:v>
                </c:pt>
                <c:pt idx="9">
                  <c:v>999.99999999999977</c:v>
                </c:pt>
                <c:pt idx="10">
                  <c:v>1099.9999999999998</c:v>
                </c:pt>
                <c:pt idx="11">
                  <c:v>1199.9999999999998</c:v>
                </c:pt>
                <c:pt idx="12">
                  <c:v>1299.9999999999998</c:v>
                </c:pt>
                <c:pt idx="13">
                  <c:v>1399.9999999999998</c:v>
                </c:pt>
                <c:pt idx="14">
                  <c:v>1499.9999999999998</c:v>
                </c:pt>
                <c:pt idx="15">
                  <c:v>1600</c:v>
                </c:pt>
                <c:pt idx="16">
                  <c:v>1699.9999999999998</c:v>
                </c:pt>
                <c:pt idx="17">
                  <c:v>1799.9999999999998</c:v>
                </c:pt>
                <c:pt idx="18">
                  <c:v>1899.9999999999998</c:v>
                </c:pt>
                <c:pt idx="19">
                  <c:v>1999.9999999999995</c:v>
                </c:pt>
                <c:pt idx="20">
                  <c:v>2099.9999999999995</c:v>
                </c:pt>
                <c:pt idx="21">
                  <c:v>2199.9999999999995</c:v>
                </c:pt>
                <c:pt idx="22">
                  <c:v>2300</c:v>
                </c:pt>
                <c:pt idx="23">
                  <c:v>2399.9999999999995</c:v>
                </c:pt>
                <c:pt idx="24">
                  <c:v>2499.9999999999995</c:v>
                </c:pt>
                <c:pt idx="25">
                  <c:v>2599.9999999999995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411824"/>
        <c:axId val="139541236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'Value For Money'!$C$4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 For Money'!$D$5:$AC$5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 For Money'!$D$6:$AC$6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541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5412368"/>
        <c:crosses val="autoZero"/>
        <c:crossBetween val="midCat"/>
      </c:valAx>
      <c:valAx>
        <c:axId val="139541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541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29872525147662593"/>
          <c:w val="0.16581731525160007"/>
          <c:h val="4.0540816619930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0" i="0" u="none" strike="noStrike" kern="1200" spc="0" baseline="0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defRPr>
            </a:pPr>
            <a:r>
              <a:rPr lang="en-US" sz="3600" b="1">
                <a:solidFill>
                  <a:schemeClr val="bg1"/>
                </a:solidFill>
                <a:latin typeface="+mn-lt"/>
                <a:ea typeface="Arial Unicode MS" panose="020B0604020202020204" pitchFamily="34" charset="-128"/>
                <a:cs typeface="Arial Unicode MS" panose="020B0604020202020204" pitchFamily="34" charset="-128"/>
              </a:rPr>
              <a:t>Comparison</a:t>
            </a:r>
          </a:p>
        </c:rich>
      </c:tx>
      <c:layout>
        <c:manualLayout>
          <c:xMode val="edge"/>
          <c:yMode val="edge"/>
          <c:x val="0.12910749994676091"/>
          <c:y val="4.4434644898464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0" i="0" u="none" strike="noStrike" kern="1200" spc="0" baseline="0">
              <a:solidFill>
                <a:schemeClr val="bg1"/>
              </a:solidFill>
              <a:latin typeface="+mn-lt"/>
              <a:ea typeface="Arial Unicode MS" panose="020B0604020202020204" pitchFamily="34" charset="-128"/>
              <a:cs typeface="Arial Unicode MS" panose="020B0604020202020204" pitchFamily="34" charset="-128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694200817599724"/>
          <c:y val="0.19580124455770836"/>
          <c:w val="0.63672986390711439"/>
          <c:h val="0.76894230769230776"/>
        </c:manualLayout>
      </c:layout>
      <c:scatterChart>
        <c:scatterStyle val="smoothMarker"/>
        <c:varyColors val="0"/>
        <c:ser>
          <c:idx val="1"/>
          <c:order val="1"/>
          <c:tx>
            <c:v>NX Utility Index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Comparison!$D$52:$AC$52</c:f>
              <c:numCache>
                <c:formatCode>General</c:formatCode>
                <c:ptCount val="26"/>
                <c:pt idx="0">
                  <c:v>100</c:v>
                </c:pt>
                <c:pt idx="1">
                  <c:v>127.99999999999994</c:v>
                </c:pt>
                <c:pt idx="2">
                  <c:v>155.99999999999997</c:v>
                </c:pt>
                <c:pt idx="3">
                  <c:v>184</c:v>
                </c:pt>
                <c:pt idx="4">
                  <c:v>211.99999999999991</c:v>
                </c:pt>
                <c:pt idx="5">
                  <c:v>239.99999999999994</c:v>
                </c:pt>
                <c:pt idx="6">
                  <c:v>268</c:v>
                </c:pt>
                <c:pt idx="7">
                  <c:v>296</c:v>
                </c:pt>
                <c:pt idx="8">
                  <c:v>324.00000000000006</c:v>
                </c:pt>
                <c:pt idx="9">
                  <c:v>352</c:v>
                </c:pt>
                <c:pt idx="10">
                  <c:v>380</c:v>
                </c:pt>
                <c:pt idx="11">
                  <c:v>408.00000000000006</c:v>
                </c:pt>
                <c:pt idx="12">
                  <c:v>435.99999999999994</c:v>
                </c:pt>
                <c:pt idx="13">
                  <c:v>463.99999999999994</c:v>
                </c:pt>
                <c:pt idx="14">
                  <c:v>492</c:v>
                </c:pt>
                <c:pt idx="15">
                  <c:v>520</c:v>
                </c:pt>
                <c:pt idx="16">
                  <c:v>548</c:v>
                </c:pt>
                <c:pt idx="17">
                  <c:v>575.99999999999989</c:v>
                </c:pt>
                <c:pt idx="18">
                  <c:v>603.99999999999989</c:v>
                </c:pt>
                <c:pt idx="19">
                  <c:v>631.99999999999989</c:v>
                </c:pt>
                <c:pt idx="20">
                  <c:v>660</c:v>
                </c:pt>
                <c:pt idx="21">
                  <c:v>688</c:v>
                </c:pt>
                <c:pt idx="22">
                  <c:v>716</c:v>
                </c:pt>
                <c:pt idx="23">
                  <c:v>744</c:v>
                </c:pt>
                <c:pt idx="24">
                  <c:v>772</c:v>
                </c:pt>
                <c:pt idx="25">
                  <c:v>800</c:v>
                </c:pt>
              </c:numCache>
            </c:numRef>
          </c:yVal>
          <c:smooth val="1"/>
        </c:ser>
        <c:ser>
          <c:idx val="2"/>
          <c:order val="2"/>
          <c:tx>
            <c:v>Weighted Factor Method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Comparison!$D$53:$AC$53</c:f>
              <c:numCache>
                <c:formatCode>General</c:formatCode>
                <c:ptCount val="26"/>
                <c:pt idx="0">
                  <c:v>100</c:v>
                </c:pt>
                <c:pt idx="1">
                  <c:v>187.50000000000026</c:v>
                </c:pt>
                <c:pt idx="2">
                  <c:v>275.00000000000051</c:v>
                </c:pt>
                <c:pt idx="3">
                  <c:v>362.50000000000023</c:v>
                </c:pt>
                <c:pt idx="4">
                  <c:v>449.99999999999994</c:v>
                </c:pt>
                <c:pt idx="5">
                  <c:v>537.50000000000023</c:v>
                </c:pt>
                <c:pt idx="6">
                  <c:v>624.99999999999989</c:v>
                </c:pt>
                <c:pt idx="7">
                  <c:v>712.50000000000023</c:v>
                </c:pt>
                <c:pt idx="8">
                  <c:v>800.00000000000045</c:v>
                </c:pt>
                <c:pt idx="9">
                  <c:v>887.50000000000023</c:v>
                </c:pt>
                <c:pt idx="10">
                  <c:v>975.00000000000023</c:v>
                </c:pt>
                <c:pt idx="11">
                  <c:v>1062.5000000000002</c:v>
                </c:pt>
                <c:pt idx="12">
                  <c:v>1150.0000000000005</c:v>
                </c:pt>
                <c:pt idx="13">
                  <c:v>1237.5000000000002</c:v>
                </c:pt>
                <c:pt idx="14">
                  <c:v>1325.0000000000005</c:v>
                </c:pt>
                <c:pt idx="15">
                  <c:v>1412.5000000000005</c:v>
                </c:pt>
                <c:pt idx="16">
                  <c:v>1500</c:v>
                </c:pt>
                <c:pt idx="17">
                  <c:v>1587.5</c:v>
                </c:pt>
                <c:pt idx="18">
                  <c:v>1675.0000000000005</c:v>
                </c:pt>
                <c:pt idx="19">
                  <c:v>1762.5</c:v>
                </c:pt>
                <c:pt idx="20">
                  <c:v>1850.0000000000005</c:v>
                </c:pt>
                <c:pt idx="21">
                  <c:v>1937.5000000000005</c:v>
                </c:pt>
                <c:pt idx="22">
                  <c:v>2025.0000000000002</c:v>
                </c:pt>
                <c:pt idx="23">
                  <c:v>2112.5</c:v>
                </c:pt>
                <c:pt idx="24">
                  <c:v>2200.0000000000005</c:v>
                </c:pt>
                <c:pt idx="25">
                  <c:v>2287.5000000000005</c:v>
                </c:pt>
              </c:numCache>
            </c:numRef>
          </c:yVal>
          <c:smooth val="1"/>
        </c:ser>
        <c:ser>
          <c:idx val="3"/>
          <c:order val="3"/>
          <c:tx>
            <c:v>Value Based Awarding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Comparison!$D$54:$AC$54</c:f>
              <c:numCache>
                <c:formatCode>General</c:formatCode>
                <c:ptCount val="26"/>
                <c:pt idx="0">
                  <c:v>100</c:v>
                </c:pt>
                <c:pt idx="1">
                  <c:v>117.5</c:v>
                </c:pt>
                <c:pt idx="2">
                  <c:v>135</c:v>
                </c:pt>
                <c:pt idx="3">
                  <c:v>152.5</c:v>
                </c:pt>
                <c:pt idx="4">
                  <c:v>170</c:v>
                </c:pt>
                <c:pt idx="5">
                  <c:v>187.5</c:v>
                </c:pt>
                <c:pt idx="6">
                  <c:v>205</c:v>
                </c:pt>
                <c:pt idx="7">
                  <c:v>222.5</c:v>
                </c:pt>
                <c:pt idx="8">
                  <c:v>240</c:v>
                </c:pt>
                <c:pt idx="9">
                  <c:v>257.5</c:v>
                </c:pt>
                <c:pt idx="10">
                  <c:v>275</c:v>
                </c:pt>
                <c:pt idx="11">
                  <c:v>292.5</c:v>
                </c:pt>
                <c:pt idx="12">
                  <c:v>310</c:v>
                </c:pt>
                <c:pt idx="13">
                  <c:v>327.5</c:v>
                </c:pt>
                <c:pt idx="14">
                  <c:v>345</c:v>
                </c:pt>
                <c:pt idx="15">
                  <c:v>362.5</c:v>
                </c:pt>
                <c:pt idx="16">
                  <c:v>380</c:v>
                </c:pt>
                <c:pt idx="17">
                  <c:v>397.5</c:v>
                </c:pt>
                <c:pt idx="18">
                  <c:v>415</c:v>
                </c:pt>
                <c:pt idx="19">
                  <c:v>432.5</c:v>
                </c:pt>
                <c:pt idx="20">
                  <c:v>450</c:v>
                </c:pt>
                <c:pt idx="21">
                  <c:v>467.5</c:v>
                </c:pt>
                <c:pt idx="22">
                  <c:v>485</c:v>
                </c:pt>
                <c:pt idx="23">
                  <c:v>502.5</c:v>
                </c:pt>
                <c:pt idx="24">
                  <c:v>520</c:v>
                </c:pt>
                <c:pt idx="25">
                  <c:v>537.5</c:v>
                </c:pt>
              </c:numCache>
            </c:numRef>
          </c:yVal>
          <c:smooth val="1"/>
        </c:ser>
        <c:ser>
          <c:idx val="4"/>
          <c:order val="4"/>
          <c:tx>
            <c:v>Low Bid Scoring Formula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Comparison!$D$55:$AC$55</c:f>
              <c:numCache>
                <c:formatCode>General</c:formatCode>
                <c:ptCount val="26"/>
                <c:pt idx="0">
                  <c:v>100.00000000000001</c:v>
                </c:pt>
                <c:pt idx="1">
                  <c:v>103.62694300518136</c:v>
                </c:pt>
                <c:pt idx="2">
                  <c:v>107.52688172043011</c:v>
                </c:pt>
                <c:pt idx="3">
                  <c:v>111.73184357541901</c:v>
                </c:pt>
                <c:pt idx="4">
                  <c:v>116.27906976744188</c:v>
                </c:pt>
                <c:pt idx="5">
                  <c:v>121.21212121212122</c:v>
                </c:pt>
                <c:pt idx="6">
                  <c:v>126.58227848101266</c:v>
                </c:pt>
                <c:pt idx="7">
                  <c:v>132.45033112582783</c:v>
                </c:pt>
                <c:pt idx="8">
                  <c:v>138.88888888888889</c:v>
                </c:pt>
                <c:pt idx="9">
                  <c:v>145.98540145985402</c:v>
                </c:pt>
                <c:pt idx="10">
                  <c:v>153.84615384615387</c:v>
                </c:pt>
                <c:pt idx="11">
                  <c:v>162.60162601626016</c:v>
                </c:pt>
                <c:pt idx="12">
                  <c:v>172.41379310344831</c:v>
                </c:pt>
                <c:pt idx="13">
                  <c:v>183.48623853211012</c:v>
                </c:pt>
                <c:pt idx="14">
                  <c:v>196.07843137254906</c:v>
                </c:pt>
                <c:pt idx="15">
                  <c:v>210.52631578947376</c:v>
                </c:pt>
                <c:pt idx="16">
                  <c:v>227.27272727272731</c:v>
                </c:pt>
                <c:pt idx="17">
                  <c:v>246.91358024691363</c:v>
                </c:pt>
                <c:pt idx="18">
                  <c:v>270.27027027027037</c:v>
                </c:pt>
                <c:pt idx="19">
                  <c:v>298.50746268656718</c:v>
                </c:pt>
                <c:pt idx="20">
                  <c:v>333.33333333333343</c:v>
                </c:pt>
                <c:pt idx="21">
                  <c:v>377.35849056603786</c:v>
                </c:pt>
                <c:pt idx="22">
                  <c:v>434.78260869565241</c:v>
                </c:pt>
                <c:pt idx="23">
                  <c:v>512.82051282051293</c:v>
                </c:pt>
                <c:pt idx="24">
                  <c:v>625.00000000000034</c:v>
                </c:pt>
                <c:pt idx="25">
                  <c:v>800.00000000000068</c:v>
                </c:pt>
              </c:numCache>
            </c:numRef>
          </c:yVal>
          <c:smooth val="1"/>
        </c:ser>
        <c:ser>
          <c:idx val="5"/>
          <c:order val="5"/>
          <c:tx>
            <c:v>Log Formula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Comparison!$D$56:$AC$56</c:f>
              <c:numCache>
                <c:formatCode>General</c:formatCode>
                <c:ptCount val="26"/>
                <c:pt idx="0">
                  <c:v>100</c:v>
                </c:pt>
                <c:pt idx="1">
                  <c:v>106.47197099988659</c:v>
                </c:pt>
                <c:pt idx="2">
                  <c:v>113.36280608600687</c:v>
                </c:pt>
                <c:pt idx="3">
                  <c:v>120.69961402055085</c:v>
                </c:pt>
                <c:pt idx="4">
                  <c:v>128.51125803693603</c:v>
                </c:pt>
                <c:pt idx="5">
                  <c:v>136.82846938867576</c:v>
                </c:pt>
                <c:pt idx="6">
                  <c:v>145.6839682470995</c:v>
                </c:pt>
                <c:pt idx="7">
                  <c:v>155.11259242353572</c:v>
                </c:pt>
                <c:pt idx="8">
                  <c:v>165.15143442235916</c:v>
                </c:pt>
                <c:pt idx="9">
                  <c:v>175.83998736407091</c:v>
                </c:pt>
                <c:pt idx="10">
                  <c:v>187.22030035247772</c:v>
                </c:pt>
                <c:pt idx="11">
                  <c:v>199.33714389719057</c:v>
                </c:pt>
                <c:pt idx="12">
                  <c:v>212.23818604221887</c:v>
                </c:pt>
                <c:pt idx="13">
                  <c:v>225.97417989355634</c:v>
                </c:pt>
                <c:pt idx="14">
                  <c:v>240.59916328349897</c:v>
                </c:pt>
                <c:pt idx="15">
                  <c:v>256.17067135717673</c:v>
                </c:pt>
                <c:pt idx="16">
                  <c:v>272.74996291762784</c:v>
                </c:pt>
                <c:pt idx="17">
                  <c:v>290.40226141985806</c:v>
                </c:pt>
                <c:pt idx="18">
                  <c:v>309.19701156196601</c:v>
                </c:pt>
                <c:pt idx="19">
                  <c:v>329.20815248277228</c:v>
                </c:pt>
                <c:pt idx="20">
                  <c:v>350.51440864071958</c:v>
                </c:pt>
                <c:pt idx="21">
                  <c:v>373.1995995183708</c:v>
                </c:pt>
                <c:pt idx="22">
                  <c:v>397.35296937089214</c:v>
                </c:pt>
                <c:pt idx="23">
                  <c:v>423.06953831576436</c:v>
                </c:pt>
                <c:pt idx="24">
                  <c:v>450.45047614491449</c:v>
                </c:pt>
                <c:pt idx="25">
                  <c:v>479.60350032986469</c:v>
                </c:pt>
              </c:numCache>
            </c:numRef>
          </c:yVal>
          <c:smooth val="1"/>
        </c:ser>
        <c:ser>
          <c:idx val="6"/>
          <c:order val="6"/>
          <c:tx>
            <c:v>Value For Money 50/50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Comparison!$D$4:$AC$4</c:f>
              <c:numCache>
                <c:formatCode>General</c:formatCode>
                <c:ptCount val="26"/>
                <c:pt idx="0">
                  <c:v>3.5000000000000003E-2</c:v>
                </c:pt>
                <c:pt idx="1">
                  <c:v>7.0000000000000007E-2</c:v>
                </c:pt>
                <c:pt idx="2">
                  <c:v>0.105</c:v>
                </c:pt>
                <c:pt idx="3">
                  <c:v>0.14000000000000001</c:v>
                </c:pt>
                <c:pt idx="4">
                  <c:v>0.17499999999999999</c:v>
                </c:pt>
                <c:pt idx="5">
                  <c:v>0.21</c:v>
                </c:pt>
                <c:pt idx="6">
                  <c:v>0.245</c:v>
                </c:pt>
                <c:pt idx="7">
                  <c:v>0.28000000000000003</c:v>
                </c:pt>
                <c:pt idx="8">
                  <c:v>0.315</c:v>
                </c:pt>
                <c:pt idx="9">
                  <c:v>0.35</c:v>
                </c:pt>
                <c:pt idx="10">
                  <c:v>0.38500000000000001</c:v>
                </c:pt>
                <c:pt idx="11">
                  <c:v>0.42</c:v>
                </c:pt>
                <c:pt idx="12">
                  <c:v>0.45500000000000002</c:v>
                </c:pt>
                <c:pt idx="13">
                  <c:v>0.49</c:v>
                </c:pt>
                <c:pt idx="14">
                  <c:v>0.52500000000000002</c:v>
                </c:pt>
                <c:pt idx="15">
                  <c:v>0.56000000000000005</c:v>
                </c:pt>
                <c:pt idx="16">
                  <c:v>0.59499999999999997</c:v>
                </c:pt>
                <c:pt idx="17">
                  <c:v>0.63</c:v>
                </c:pt>
                <c:pt idx="18">
                  <c:v>0.66500000000000004</c:v>
                </c:pt>
                <c:pt idx="19">
                  <c:v>0.7</c:v>
                </c:pt>
                <c:pt idx="20">
                  <c:v>0.73499999999999999</c:v>
                </c:pt>
                <c:pt idx="21">
                  <c:v>0.77</c:v>
                </c:pt>
                <c:pt idx="22">
                  <c:v>0.80500000000000005</c:v>
                </c:pt>
                <c:pt idx="23">
                  <c:v>0.84</c:v>
                </c:pt>
                <c:pt idx="24">
                  <c:v>0.875</c:v>
                </c:pt>
                <c:pt idx="25">
                  <c:v>0.91</c:v>
                </c:pt>
              </c:numCache>
            </c:numRef>
          </c:xVal>
          <c:yVal>
            <c:numRef>
              <c:f>Comparison!$D$57:$AC$57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299.99999999999994</c:v>
                </c:pt>
                <c:pt idx="3">
                  <c:v>400</c:v>
                </c:pt>
                <c:pt idx="4">
                  <c:v>499.99999999999989</c:v>
                </c:pt>
                <c:pt idx="5">
                  <c:v>599.99999999999989</c:v>
                </c:pt>
                <c:pt idx="6">
                  <c:v>699.99999999999989</c:v>
                </c:pt>
                <c:pt idx="7">
                  <c:v>800</c:v>
                </c:pt>
                <c:pt idx="8">
                  <c:v>899.99999999999989</c:v>
                </c:pt>
                <c:pt idx="9">
                  <c:v>999.99999999999977</c:v>
                </c:pt>
                <c:pt idx="10">
                  <c:v>1099.9999999999998</c:v>
                </c:pt>
                <c:pt idx="11">
                  <c:v>1199.9999999999998</c:v>
                </c:pt>
                <c:pt idx="12">
                  <c:v>1299.9999999999998</c:v>
                </c:pt>
                <c:pt idx="13">
                  <c:v>1399.9999999999998</c:v>
                </c:pt>
                <c:pt idx="14">
                  <c:v>1499.9999999999998</c:v>
                </c:pt>
                <c:pt idx="15">
                  <c:v>1600</c:v>
                </c:pt>
                <c:pt idx="16">
                  <c:v>1699.9999999999998</c:v>
                </c:pt>
                <c:pt idx="17">
                  <c:v>1799.9999999999998</c:v>
                </c:pt>
                <c:pt idx="18">
                  <c:v>1899.9999999999998</c:v>
                </c:pt>
                <c:pt idx="19">
                  <c:v>1999.9999999999995</c:v>
                </c:pt>
                <c:pt idx="20">
                  <c:v>2099.9999999999995</c:v>
                </c:pt>
                <c:pt idx="21">
                  <c:v>2199.9999999999995</c:v>
                </c:pt>
                <c:pt idx="22">
                  <c:v>2300</c:v>
                </c:pt>
                <c:pt idx="23">
                  <c:v>2399.9999999999995</c:v>
                </c:pt>
                <c:pt idx="24">
                  <c:v>2499.9999999999995</c:v>
                </c:pt>
                <c:pt idx="25">
                  <c:v>2599.9999999999995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414000"/>
        <c:axId val="13954210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Comparison!$C$3</c15:sqref>
                        </c15:formulaRef>
                      </c:ext>
                    </c:extLst>
                    <c:strCache>
                      <c:ptCount val="1"/>
                      <c:pt idx="0">
                        <c:v>Offers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Comparison!$D$4:$AC$4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3.5000000000000003E-2</c:v>
                      </c:pt>
                      <c:pt idx="1">
                        <c:v>7.0000000000000007E-2</c:v>
                      </c:pt>
                      <c:pt idx="2">
                        <c:v>0.105</c:v>
                      </c:pt>
                      <c:pt idx="3">
                        <c:v>0.14000000000000001</c:v>
                      </c:pt>
                      <c:pt idx="4">
                        <c:v>0.17499999999999999</c:v>
                      </c:pt>
                      <c:pt idx="5">
                        <c:v>0.21</c:v>
                      </c:pt>
                      <c:pt idx="6">
                        <c:v>0.245</c:v>
                      </c:pt>
                      <c:pt idx="7">
                        <c:v>0.28000000000000003</c:v>
                      </c:pt>
                      <c:pt idx="8">
                        <c:v>0.315</c:v>
                      </c:pt>
                      <c:pt idx="9">
                        <c:v>0.35</c:v>
                      </c:pt>
                      <c:pt idx="10">
                        <c:v>0.38500000000000001</c:v>
                      </c:pt>
                      <c:pt idx="11">
                        <c:v>0.42</c:v>
                      </c:pt>
                      <c:pt idx="12">
                        <c:v>0.45500000000000002</c:v>
                      </c:pt>
                      <c:pt idx="13">
                        <c:v>0.49</c:v>
                      </c:pt>
                      <c:pt idx="14">
                        <c:v>0.52500000000000002</c:v>
                      </c:pt>
                      <c:pt idx="15">
                        <c:v>0.56000000000000005</c:v>
                      </c:pt>
                      <c:pt idx="16">
                        <c:v>0.59499999999999997</c:v>
                      </c:pt>
                      <c:pt idx="17">
                        <c:v>0.63</c:v>
                      </c:pt>
                      <c:pt idx="18">
                        <c:v>0.66500000000000004</c:v>
                      </c:pt>
                      <c:pt idx="19">
                        <c:v>0.7</c:v>
                      </c:pt>
                      <c:pt idx="20">
                        <c:v>0.73499999999999999</c:v>
                      </c:pt>
                      <c:pt idx="21">
                        <c:v>0.77</c:v>
                      </c:pt>
                      <c:pt idx="22">
                        <c:v>0.80500000000000005</c:v>
                      </c:pt>
                      <c:pt idx="23">
                        <c:v>0.84</c:v>
                      </c:pt>
                      <c:pt idx="24">
                        <c:v>0.875</c:v>
                      </c:pt>
                      <c:pt idx="25">
                        <c:v>0.91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Comparison!$D$5:$AC$5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100</c:v>
                      </c:pt>
                      <c:pt idx="1">
                        <c:v>200</c:v>
                      </c:pt>
                      <c:pt idx="2">
                        <c:v>300</c:v>
                      </c:pt>
                      <c:pt idx="3">
                        <c:v>400</c:v>
                      </c:pt>
                      <c:pt idx="4">
                        <c:v>500</c:v>
                      </c:pt>
                      <c:pt idx="5">
                        <c:v>600</c:v>
                      </c:pt>
                      <c:pt idx="6">
                        <c:v>700</c:v>
                      </c:pt>
                      <c:pt idx="7">
                        <c:v>800</c:v>
                      </c:pt>
                      <c:pt idx="8">
                        <c:v>900</c:v>
                      </c:pt>
                      <c:pt idx="9">
                        <c:v>1000</c:v>
                      </c:pt>
                      <c:pt idx="10">
                        <c:v>1100</c:v>
                      </c:pt>
                      <c:pt idx="11">
                        <c:v>1200</c:v>
                      </c:pt>
                      <c:pt idx="12">
                        <c:v>1300</c:v>
                      </c:pt>
                      <c:pt idx="13">
                        <c:v>1400</c:v>
                      </c:pt>
                      <c:pt idx="14">
                        <c:v>1500</c:v>
                      </c:pt>
                      <c:pt idx="15">
                        <c:v>1600</c:v>
                      </c:pt>
                      <c:pt idx="16">
                        <c:v>1700</c:v>
                      </c:pt>
                      <c:pt idx="17">
                        <c:v>1800</c:v>
                      </c:pt>
                      <c:pt idx="18">
                        <c:v>1900</c:v>
                      </c:pt>
                      <c:pt idx="19">
                        <c:v>2000</c:v>
                      </c:pt>
                      <c:pt idx="20">
                        <c:v>2100</c:v>
                      </c:pt>
                      <c:pt idx="21">
                        <c:v>2200</c:v>
                      </c:pt>
                      <c:pt idx="22">
                        <c:v>2300</c:v>
                      </c:pt>
                      <c:pt idx="23">
                        <c:v>2400</c:v>
                      </c:pt>
                      <c:pt idx="24">
                        <c:v>2500</c:v>
                      </c:pt>
                      <c:pt idx="25">
                        <c:v>2600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139541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5421072"/>
        <c:crosses val="autoZero"/>
        <c:crossBetween val="midCat"/>
      </c:valAx>
      <c:valAx>
        <c:axId val="139542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alpha val="1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541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067580388690838"/>
          <c:y val="0.19840160048905531"/>
          <c:w val="0.12850779731045098"/>
          <c:h val="0.76557567393220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2">
        <a:lumMod val="1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201083</xdr:colOff>
      <xdr:row>11</xdr:row>
      <xdr:rowOff>87061</xdr:rowOff>
    </xdr:to>
    <xdr:pic>
      <xdr:nvPicPr>
        <xdr:cNvPr id="5" name="Afbeelding 4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3535" y="1238720"/>
          <a:ext cx="20062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137583</xdr:colOff>
      <xdr:row>11</xdr:row>
      <xdr:rowOff>87061</xdr:rowOff>
    </xdr:to>
    <xdr:pic>
      <xdr:nvPicPr>
        <xdr:cNvPr id="3" name="Afbeelding 2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960" y="1619720"/>
          <a:ext cx="19935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137583</xdr:colOff>
      <xdr:row>11</xdr:row>
      <xdr:rowOff>87061</xdr:rowOff>
    </xdr:to>
    <xdr:pic>
      <xdr:nvPicPr>
        <xdr:cNvPr id="3" name="Afbeelding 2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260" y="1619720"/>
          <a:ext cx="19681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137583</xdr:colOff>
      <xdr:row>11</xdr:row>
      <xdr:rowOff>87061</xdr:rowOff>
    </xdr:to>
    <xdr:pic>
      <xdr:nvPicPr>
        <xdr:cNvPr id="3" name="Afbeelding 2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260" y="1619720"/>
          <a:ext cx="19681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137583</xdr:colOff>
      <xdr:row>11</xdr:row>
      <xdr:rowOff>87061</xdr:rowOff>
    </xdr:to>
    <xdr:pic>
      <xdr:nvPicPr>
        <xdr:cNvPr id="3" name="Afbeelding 2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260" y="1619720"/>
          <a:ext cx="19681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4760</xdr:colOff>
      <xdr:row>7</xdr:row>
      <xdr:rowOff>9524</xdr:rowOff>
    </xdr:from>
    <xdr:to>
      <xdr:col>12</xdr:col>
      <xdr:colOff>438149</xdr:colOff>
      <xdr:row>34</xdr:row>
      <xdr:rowOff>152400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36285</xdr:colOff>
      <xdr:row>8</xdr:row>
      <xdr:rowOff>95720</xdr:rowOff>
    </xdr:from>
    <xdr:to>
      <xdr:col>12</xdr:col>
      <xdr:colOff>137583</xdr:colOff>
      <xdr:row>11</xdr:row>
      <xdr:rowOff>87061</xdr:rowOff>
    </xdr:to>
    <xdr:pic>
      <xdr:nvPicPr>
        <xdr:cNvPr id="3" name="Afbeelding 2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260" y="1619720"/>
          <a:ext cx="1968198" cy="562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5</xdr:row>
      <xdr:rowOff>95249</xdr:rowOff>
    </xdr:from>
    <xdr:to>
      <xdr:col>28</xdr:col>
      <xdr:colOff>558799</xdr:colOff>
      <xdr:row>35</xdr:row>
      <xdr:rowOff>133350</xdr:rowOff>
    </xdr:to>
    <xdr:graphicFrame macro="">
      <xdr:nvGraphicFramePr>
        <xdr:cNvPr id="7" name="Grafiek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23</xdr:col>
      <xdr:colOff>57150</xdr:colOff>
      <xdr:row>6</xdr:row>
      <xdr:rowOff>171920</xdr:rowOff>
    </xdr:from>
    <xdr:to>
      <xdr:col>27</xdr:col>
      <xdr:colOff>508000</xdr:colOff>
      <xdr:row>11</xdr:row>
      <xdr:rowOff>54133</xdr:rowOff>
    </xdr:to>
    <xdr:pic>
      <xdr:nvPicPr>
        <xdr:cNvPr id="8" name="Afbeelding 7" descr="Afbeeldingsresultaat voor negometri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5050" y="1314920"/>
          <a:ext cx="2889250" cy="83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abSelected="1" zoomScale="60" zoomScaleNormal="60" workbookViewId="0"/>
  </sheetViews>
  <sheetFormatPr defaultRowHeight="15" x14ac:dyDescent="0.25"/>
  <cols>
    <col min="1" max="1" width="2.42578125" style="31" customWidth="1"/>
    <col min="2" max="2" width="3.42578125" style="2" customWidth="1"/>
    <col min="3" max="3" width="16.42578125" style="2" customWidth="1"/>
    <col min="4" max="12" width="9.140625" style="2" customWidth="1"/>
    <col min="13" max="13" width="9.28515625" style="2" customWidth="1"/>
    <col min="14" max="14" width="10.28515625" style="2" customWidth="1"/>
    <col min="15" max="16" width="9.140625" style="2" customWidth="1"/>
    <col min="17" max="17" width="9.42578125" style="2" customWidth="1"/>
    <col min="18" max="18" width="9.28515625" style="2" customWidth="1"/>
    <col min="19" max="29" width="9.140625" style="2" customWidth="1"/>
    <col min="30" max="30" width="4.140625" style="2" customWidth="1"/>
    <col min="31" max="16384" width="9.140625" style="2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72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8">
        <v>3.5000000000000003E-2</v>
      </c>
      <c r="E5" s="19">
        <v>7.0000000000000007E-2</v>
      </c>
      <c r="F5" s="19">
        <v>0.105</v>
      </c>
      <c r="G5" s="19">
        <v>0.14000000000000001</v>
      </c>
      <c r="H5" s="19">
        <v>0.17499999999999999</v>
      </c>
      <c r="I5" s="19">
        <v>0.21</v>
      </c>
      <c r="J5" s="19">
        <v>0.245</v>
      </c>
      <c r="K5" s="19">
        <v>0.28000000000000003</v>
      </c>
      <c r="L5" s="19">
        <v>0.315</v>
      </c>
      <c r="M5" s="19">
        <v>0.35</v>
      </c>
      <c r="N5" s="19">
        <v>0.38500000000000001</v>
      </c>
      <c r="O5" s="19">
        <v>0.42</v>
      </c>
      <c r="P5" s="19">
        <v>0.45500000000000002</v>
      </c>
      <c r="Q5" s="19">
        <v>0.49</v>
      </c>
      <c r="R5" s="19">
        <v>0.52500000000000002</v>
      </c>
      <c r="S5" s="19">
        <v>0.56000000000000005</v>
      </c>
      <c r="T5" s="19">
        <v>0.59499999999999997</v>
      </c>
      <c r="U5" s="19">
        <v>0.63</v>
      </c>
      <c r="V5" s="19">
        <v>0.66500000000000004</v>
      </c>
      <c r="W5" s="19">
        <v>0.7</v>
      </c>
      <c r="X5" s="19">
        <v>0.73499999999999999</v>
      </c>
      <c r="Y5" s="19">
        <v>0.77</v>
      </c>
      <c r="Z5" s="19">
        <v>0.80500000000000005</v>
      </c>
      <c r="AA5" s="19">
        <v>0.84</v>
      </c>
      <c r="AB5" s="19">
        <v>0.875</v>
      </c>
      <c r="AC5" s="19">
        <v>0.91</v>
      </c>
      <c r="AD5" s="16"/>
    </row>
    <row r="6" spans="2:30" customFormat="1" x14ac:dyDescent="0.25">
      <c r="B6" s="16"/>
      <c r="C6" s="8" t="s">
        <v>35</v>
      </c>
      <c r="D6" s="20">
        <v>100</v>
      </c>
      <c r="E6" s="21">
        <v>200</v>
      </c>
      <c r="F6" s="21">
        <v>300</v>
      </c>
      <c r="G6" s="21">
        <v>400</v>
      </c>
      <c r="H6" s="21">
        <v>500</v>
      </c>
      <c r="I6" s="21">
        <v>600</v>
      </c>
      <c r="J6" s="21">
        <v>700</v>
      </c>
      <c r="K6" s="21">
        <v>800</v>
      </c>
      <c r="L6" s="21">
        <v>900</v>
      </c>
      <c r="M6" s="21">
        <v>1000</v>
      </c>
      <c r="N6" s="21">
        <v>1100</v>
      </c>
      <c r="O6" s="21">
        <v>1200</v>
      </c>
      <c r="P6" s="21">
        <v>1300</v>
      </c>
      <c r="Q6" s="21">
        <v>1400</v>
      </c>
      <c r="R6" s="21">
        <v>1500</v>
      </c>
      <c r="S6" s="21">
        <v>1600</v>
      </c>
      <c r="T6" s="21">
        <v>1700</v>
      </c>
      <c r="U6" s="21">
        <v>1800</v>
      </c>
      <c r="V6" s="21">
        <v>1900</v>
      </c>
      <c r="W6" s="21">
        <v>2000</v>
      </c>
      <c r="X6" s="21">
        <v>2100</v>
      </c>
      <c r="Y6" s="21">
        <v>2200</v>
      </c>
      <c r="Z6" s="21">
        <v>2300</v>
      </c>
      <c r="AA6" s="21">
        <v>2400</v>
      </c>
      <c r="AB6" s="21">
        <v>2500</v>
      </c>
      <c r="AC6" s="21"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17"/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5" t="s">
        <v>29</v>
      </c>
      <c r="O9" s="6"/>
      <c r="P9" s="5" t="s">
        <v>30</v>
      </c>
      <c r="Q9" s="6"/>
      <c r="R9" s="6"/>
      <c r="S9" s="6"/>
      <c r="T9" s="6"/>
      <c r="U9" s="12"/>
      <c r="V9" s="12"/>
      <c r="W9" s="12"/>
      <c r="X9" s="12"/>
      <c r="Y9" s="11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29" t="s">
        <v>31</v>
      </c>
      <c r="O10" s="29" t="s">
        <v>73</v>
      </c>
      <c r="P10" s="6"/>
      <c r="Q10" s="6"/>
      <c r="R10" s="6"/>
      <c r="S10" s="6"/>
      <c r="T10" s="6"/>
      <c r="U10" s="12"/>
      <c r="V10" s="30">
        <f>MAX(D5:XFD5)</f>
        <v>0.91</v>
      </c>
      <c r="W10" s="12"/>
      <c r="X10" s="6"/>
      <c r="Y10" s="11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29" t="s">
        <v>32</v>
      </c>
      <c r="O11" s="29" t="s">
        <v>70</v>
      </c>
      <c r="P11" s="6"/>
      <c r="Q11" s="6"/>
      <c r="R11" s="6"/>
      <c r="S11" s="6"/>
      <c r="T11" s="6"/>
      <c r="U11" s="12"/>
      <c r="V11" s="37"/>
      <c r="W11" s="12"/>
      <c r="X11" s="12"/>
      <c r="Y11" s="11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29" t="s">
        <v>36</v>
      </c>
      <c r="O12" s="29" t="s">
        <v>37</v>
      </c>
      <c r="P12" s="6"/>
      <c r="Q12" s="6"/>
      <c r="R12" s="6"/>
      <c r="S12" s="6"/>
      <c r="T12" s="6"/>
      <c r="U12" s="12"/>
      <c r="V12" s="30">
        <f>MIN(D6:XFD6)</f>
        <v>100</v>
      </c>
      <c r="W12" s="6"/>
      <c r="X12" s="12"/>
      <c r="Y12" s="11"/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29" t="s">
        <v>38</v>
      </c>
      <c r="O13" s="29" t="s">
        <v>71</v>
      </c>
      <c r="P13" s="6"/>
      <c r="Q13" s="6"/>
      <c r="R13" s="6"/>
      <c r="S13" s="6"/>
      <c r="T13" s="6"/>
      <c r="U13" s="12"/>
      <c r="V13" s="12"/>
      <c r="W13" s="12"/>
      <c r="X13" s="12"/>
      <c r="Y13" s="11"/>
      <c r="Z13" s="11"/>
      <c r="AA13" s="11"/>
      <c r="AB13" s="11"/>
      <c r="AC13" s="11"/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17" t="s">
        <v>171</v>
      </c>
      <c r="O14" s="17"/>
      <c r="P14" s="17"/>
      <c r="Q14" s="17"/>
      <c r="R14" s="16"/>
      <c r="S14" s="17"/>
      <c r="T14" s="17"/>
      <c r="U14" s="17"/>
      <c r="V14" s="17"/>
      <c r="W14" s="17"/>
      <c r="X14" s="17"/>
      <c r="Y14" s="16"/>
      <c r="Z14" s="16"/>
      <c r="AA14" s="16"/>
      <c r="AB14" s="16"/>
      <c r="AC14" s="16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30" t="s">
        <v>27</v>
      </c>
      <c r="O15" s="33">
        <v>0.5</v>
      </c>
      <c r="P15" s="30"/>
      <c r="Q15" s="30" t="s">
        <v>14</v>
      </c>
      <c r="R15" s="30">
        <f>O16/O15</f>
        <v>1</v>
      </c>
      <c r="S15" s="30"/>
      <c r="T15" s="30"/>
      <c r="U15" s="12"/>
      <c r="V15" s="12"/>
      <c r="W15" s="12"/>
      <c r="X15" s="12"/>
      <c r="Y15" s="11"/>
      <c r="Z15" s="11"/>
      <c r="AA15" s="11"/>
      <c r="AB15" s="11"/>
      <c r="AC15" s="11"/>
      <c r="AD15" s="16"/>
    </row>
    <row r="16" spans="2:30" customFormat="1" x14ac:dyDescent="0.25">
      <c r="B16" s="16"/>
      <c r="M16" s="17"/>
      <c r="N16" s="30" t="s">
        <v>28</v>
      </c>
      <c r="O16" s="30">
        <f>1-O15</f>
        <v>0.5</v>
      </c>
      <c r="P16" s="29"/>
      <c r="Q16" s="30" t="s">
        <v>33</v>
      </c>
      <c r="R16" s="30"/>
      <c r="S16" s="30"/>
      <c r="T16" s="30"/>
      <c r="U16" s="12"/>
      <c r="V16" s="12"/>
      <c r="W16" s="12"/>
      <c r="X16" s="12"/>
      <c r="Y16" s="11"/>
      <c r="Z16" s="11"/>
      <c r="AA16" s="11"/>
      <c r="AB16" s="11"/>
      <c r="AC16" s="11"/>
      <c r="AD16" s="16"/>
    </row>
    <row r="17" spans="2:30" customFormat="1" x14ac:dyDescent="0.25">
      <c r="B17" s="16"/>
      <c r="M17" s="17"/>
      <c r="N17" s="34"/>
      <c r="O17" s="34"/>
      <c r="P17" s="34"/>
      <c r="Q17" s="34"/>
      <c r="R17" s="34"/>
      <c r="S17" s="34"/>
      <c r="T17" s="34"/>
      <c r="U17" s="17"/>
      <c r="V17" s="17"/>
      <c r="W17" s="17"/>
      <c r="X17" s="17"/>
      <c r="Y17" s="16"/>
      <c r="Z17" s="16"/>
      <c r="AA17" s="16"/>
      <c r="AB17" s="16"/>
      <c r="AC17" s="16"/>
      <c r="AD17" s="16"/>
    </row>
    <row r="18" spans="2:30" customFormat="1" x14ac:dyDescent="0.25">
      <c r="B18" s="16"/>
      <c r="M18" s="17"/>
      <c r="N18" s="5" t="s">
        <v>69</v>
      </c>
      <c r="O18" s="5"/>
      <c r="P18" s="35"/>
      <c r="Q18" s="35"/>
      <c r="R18" s="35"/>
      <c r="S18" s="36"/>
      <c r="T18" s="37"/>
      <c r="U18" s="7"/>
      <c r="V18" s="12"/>
      <c r="W18" s="12"/>
      <c r="X18" s="12"/>
      <c r="Y18" s="11"/>
      <c r="Z18" s="11"/>
      <c r="AA18" s="11"/>
      <c r="AB18" s="11"/>
      <c r="AC18" s="11"/>
      <c r="AD18" s="16"/>
    </row>
    <row r="19" spans="2:30" customFormat="1" x14ac:dyDescent="0.25">
      <c r="B19" s="16"/>
      <c r="M19" s="16"/>
      <c r="N19" s="30" t="s">
        <v>48</v>
      </c>
      <c r="O19" s="33">
        <v>0.3</v>
      </c>
      <c r="P19" s="36"/>
      <c r="Q19" s="30" t="s">
        <v>43</v>
      </c>
      <c r="R19" s="30">
        <f>O20/O19</f>
        <v>2.3333333333333335</v>
      </c>
      <c r="S19" s="30"/>
      <c r="T19" s="30"/>
      <c r="U19" s="12"/>
      <c r="V19" s="12"/>
      <c r="W19" s="12"/>
      <c r="X19" s="12"/>
      <c r="Y19" s="11"/>
      <c r="Z19" s="11"/>
      <c r="AA19" s="11"/>
      <c r="AB19" s="11"/>
      <c r="AC19" s="11"/>
      <c r="AD19" s="16"/>
    </row>
    <row r="20" spans="2:30" customFormat="1" x14ac:dyDescent="0.25">
      <c r="B20" s="16"/>
      <c r="M20" s="16"/>
      <c r="N20" s="30" t="s">
        <v>49</v>
      </c>
      <c r="O20" s="30">
        <f>1-O19</f>
        <v>0.7</v>
      </c>
      <c r="P20" s="36"/>
      <c r="Q20" s="30" t="s">
        <v>44</v>
      </c>
      <c r="R20" s="30">
        <f>O22/O21</f>
        <v>1.4999999999999998</v>
      </c>
      <c r="S20" s="30"/>
      <c r="T20" s="30"/>
      <c r="U20" s="11"/>
      <c r="V20" s="11"/>
      <c r="W20" s="11"/>
      <c r="X20" s="11"/>
      <c r="Y20" s="11"/>
      <c r="Z20" s="11"/>
      <c r="AA20" s="11"/>
      <c r="AB20" s="11"/>
      <c r="AC20" s="11"/>
      <c r="AD20" s="16"/>
    </row>
    <row r="21" spans="2:30" customFormat="1" x14ac:dyDescent="0.25">
      <c r="B21" s="16"/>
      <c r="M21" s="16"/>
      <c r="N21" s="30" t="s">
        <v>50</v>
      </c>
      <c r="O21" s="33">
        <v>0.4</v>
      </c>
      <c r="P21" s="36"/>
      <c r="Q21" s="30" t="s">
        <v>45</v>
      </c>
      <c r="R21" s="30">
        <f>O24/O23</f>
        <v>0.24999999999999994</v>
      </c>
      <c r="S21" s="30"/>
      <c r="T21" s="30"/>
      <c r="U21" s="11"/>
      <c r="V21" s="11"/>
      <c r="W21" s="11"/>
      <c r="X21" s="11"/>
      <c r="Y21" s="11"/>
      <c r="Z21" s="11"/>
      <c r="AA21" s="11"/>
      <c r="AB21" s="11"/>
      <c r="AC21" s="11"/>
      <c r="AD21" s="16"/>
    </row>
    <row r="22" spans="2:30" customFormat="1" x14ac:dyDescent="0.25">
      <c r="B22" s="16"/>
      <c r="M22" s="16"/>
      <c r="N22" s="30" t="s">
        <v>51</v>
      </c>
      <c r="O22" s="30">
        <f>1-O21</f>
        <v>0.6</v>
      </c>
      <c r="P22" s="36"/>
      <c r="Q22" s="30" t="s">
        <v>46</v>
      </c>
      <c r="R22" s="30">
        <f>O26/O25</f>
        <v>9</v>
      </c>
      <c r="S22" s="30"/>
      <c r="T22" s="30"/>
      <c r="U22" s="11"/>
      <c r="V22" s="11"/>
      <c r="W22" s="11"/>
      <c r="X22" s="11"/>
      <c r="Y22" s="11"/>
      <c r="Z22" s="11"/>
      <c r="AA22" s="11"/>
      <c r="AB22" s="11"/>
      <c r="AC22" s="11"/>
      <c r="AD22" s="16"/>
    </row>
    <row r="23" spans="2:30" customFormat="1" x14ac:dyDescent="0.25">
      <c r="B23" s="16"/>
      <c r="M23" s="16"/>
      <c r="N23" s="30" t="s">
        <v>52</v>
      </c>
      <c r="O23" s="33">
        <v>0.8</v>
      </c>
      <c r="P23" s="36"/>
      <c r="Q23" s="30" t="s">
        <v>47</v>
      </c>
      <c r="R23" s="30">
        <f>O28/O27</f>
        <v>4</v>
      </c>
      <c r="S23" s="30"/>
      <c r="T23" s="30"/>
      <c r="U23" s="11"/>
      <c r="V23" s="11"/>
      <c r="W23" s="11"/>
      <c r="X23" s="11"/>
      <c r="Y23" s="11"/>
      <c r="Z23" s="11"/>
      <c r="AA23" s="11"/>
      <c r="AB23" s="11"/>
      <c r="AC23" s="11"/>
      <c r="AD23" s="16"/>
    </row>
    <row r="24" spans="2:30" customFormat="1" x14ac:dyDescent="0.25">
      <c r="B24" s="16"/>
      <c r="M24" s="16"/>
      <c r="N24" s="30" t="s">
        <v>53</v>
      </c>
      <c r="O24" s="30">
        <f>1-O23</f>
        <v>0.19999999999999996</v>
      </c>
      <c r="P24" s="36"/>
      <c r="Q24" s="30"/>
      <c r="R24" s="30"/>
      <c r="S24" s="30"/>
      <c r="T24" s="30"/>
      <c r="U24" s="11"/>
      <c r="V24" s="11"/>
      <c r="W24" s="11"/>
      <c r="X24" s="11"/>
      <c r="Y24" s="11"/>
      <c r="Z24" s="11"/>
      <c r="AA24" s="11"/>
      <c r="AB24" s="11"/>
      <c r="AC24" s="11"/>
      <c r="AD24" s="16"/>
    </row>
    <row r="25" spans="2:30" customFormat="1" x14ac:dyDescent="0.25">
      <c r="B25" s="16"/>
      <c r="M25" s="16"/>
      <c r="N25" s="30" t="s">
        <v>54</v>
      </c>
      <c r="O25" s="33">
        <v>0.1</v>
      </c>
      <c r="P25" s="36"/>
      <c r="Q25" s="30"/>
      <c r="R25" s="30"/>
      <c r="S25" s="30"/>
      <c r="T25" s="30"/>
      <c r="U25" s="11"/>
      <c r="V25" s="11"/>
      <c r="W25" s="11"/>
      <c r="X25" s="11"/>
      <c r="Y25" s="11"/>
      <c r="Z25" s="11"/>
      <c r="AA25" s="11"/>
      <c r="AB25" s="11"/>
      <c r="AC25" s="11"/>
      <c r="AD25" s="16"/>
    </row>
    <row r="26" spans="2:30" customFormat="1" x14ac:dyDescent="0.25">
      <c r="B26" s="16"/>
      <c r="M26" s="16"/>
      <c r="N26" s="30" t="s">
        <v>56</v>
      </c>
      <c r="O26" s="30">
        <f>1-O25</f>
        <v>0.9</v>
      </c>
      <c r="P26" s="36"/>
      <c r="Q26" s="30"/>
      <c r="R26" s="30"/>
      <c r="S26" s="30"/>
      <c r="T26" s="30"/>
      <c r="U26" s="11"/>
      <c r="V26" s="11"/>
      <c r="W26" s="11"/>
      <c r="X26" s="11"/>
      <c r="Y26" s="11"/>
      <c r="Z26" s="11"/>
      <c r="AA26" s="11"/>
      <c r="AB26" s="11"/>
      <c r="AC26" s="11"/>
      <c r="AD26" s="16"/>
    </row>
    <row r="27" spans="2:30" customFormat="1" x14ac:dyDescent="0.25">
      <c r="B27" s="16"/>
      <c r="M27" s="16"/>
      <c r="N27" s="30" t="s">
        <v>57</v>
      </c>
      <c r="O27" s="33">
        <v>0.2</v>
      </c>
      <c r="P27" s="36"/>
      <c r="Q27" s="30"/>
      <c r="R27" s="30"/>
      <c r="S27" s="30"/>
      <c r="T27" s="30"/>
      <c r="U27" s="11"/>
      <c r="V27" s="11"/>
      <c r="W27" s="11"/>
      <c r="X27" s="11"/>
      <c r="Y27" s="11"/>
      <c r="Z27" s="11"/>
      <c r="AA27" s="11"/>
      <c r="AB27" s="11"/>
      <c r="AC27" s="11"/>
      <c r="AD27" s="16"/>
    </row>
    <row r="28" spans="2:30" customFormat="1" x14ac:dyDescent="0.25">
      <c r="B28" s="16"/>
      <c r="M28" s="16"/>
      <c r="N28" s="30" t="s">
        <v>55</v>
      </c>
      <c r="O28" s="30">
        <f>1-O27</f>
        <v>0.8</v>
      </c>
      <c r="P28" s="36"/>
      <c r="Q28" s="30"/>
      <c r="R28" s="30"/>
      <c r="S28" s="30"/>
      <c r="T28" s="30"/>
      <c r="U28" s="11"/>
      <c r="V28" s="11"/>
      <c r="W28" s="11"/>
      <c r="X28" s="11"/>
      <c r="Y28" s="11"/>
      <c r="Z28" s="11"/>
      <c r="AA28" s="11"/>
      <c r="AB28" s="11"/>
      <c r="AC28" s="11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44" t="s">
        <v>161</v>
      </c>
      <c r="O30" s="42"/>
      <c r="P30" s="42"/>
      <c r="Q30" s="42"/>
      <c r="R30" s="42"/>
      <c r="S30" s="42"/>
      <c r="T30" s="43"/>
      <c r="U30" s="43"/>
      <c r="V30" s="43"/>
      <c r="W30" s="45"/>
      <c r="X30" s="45"/>
      <c r="Y30" s="45"/>
      <c r="Z30" s="45"/>
      <c r="AA30" s="45"/>
      <c r="AB30" s="47"/>
      <c r="AC30" s="27"/>
      <c r="AD30" s="16"/>
    </row>
    <row r="31" spans="2:30" customFormat="1" x14ac:dyDescent="0.25">
      <c r="B31" s="16"/>
      <c r="C31" s="1"/>
      <c r="M31" s="16"/>
      <c r="N31" s="43" t="s">
        <v>164</v>
      </c>
      <c r="O31" s="42"/>
      <c r="P31" s="42"/>
      <c r="Q31" s="42"/>
      <c r="R31" s="42"/>
      <c r="S31" s="42"/>
      <c r="T31" s="43"/>
      <c r="U31" s="43"/>
      <c r="V31" s="43"/>
      <c r="W31" s="45"/>
      <c r="X31" s="45"/>
      <c r="Y31" s="45"/>
      <c r="Z31" s="45"/>
      <c r="AA31" s="45"/>
      <c r="AB31" s="47"/>
      <c r="AC31" s="27"/>
      <c r="AD31" s="16"/>
    </row>
    <row r="32" spans="2:30" customFormat="1" x14ac:dyDescent="0.25">
      <c r="B32" s="16"/>
      <c r="C32" s="1"/>
      <c r="M32" s="16"/>
      <c r="N32" s="42" t="s">
        <v>165</v>
      </c>
      <c r="O32" s="42"/>
      <c r="P32" s="42"/>
      <c r="Q32" s="42"/>
      <c r="R32" s="42"/>
      <c r="S32" s="42"/>
      <c r="T32" s="43"/>
      <c r="U32" s="43"/>
      <c r="V32" s="43"/>
      <c r="W32" s="45"/>
      <c r="X32" s="45"/>
      <c r="Y32" s="45"/>
      <c r="Z32" s="45"/>
      <c r="AA32" s="45"/>
      <c r="AB32" s="47"/>
      <c r="AC32" s="27"/>
      <c r="AD32" s="16"/>
    </row>
    <row r="33" spans="2:30" customFormat="1" x14ac:dyDescent="0.25">
      <c r="B33" s="16"/>
      <c r="C33" s="1"/>
      <c r="M33" s="16"/>
      <c r="N33" s="46" t="s">
        <v>162</v>
      </c>
      <c r="O33" s="46"/>
      <c r="P33" s="48"/>
      <c r="Q33" s="48"/>
      <c r="R33" s="48"/>
      <c r="S33" s="48"/>
      <c r="T33" s="27"/>
      <c r="U33" s="27"/>
      <c r="V33" s="27"/>
      <c r="W33" s="47"/>
      <c r="X33" s="47"/>
      <c r="Y33" s="47"/>
      <c r="Z33" s="47"/>
      <c r="AA33" s="47"/>
      <c r="AB33" s="47"/>
      <c r="AC33" s="27"/>
      <c r="AD33" s="16"/>
    </row>
    <row r="34" spans="2:30" customFormat="1" x14ac:dyDescent="0.25">
      <c r="B34" s="16"/>
      <c r="C34" s="1"/>
      <c r="M34" s="16"/>
      <c r="N34" s="48" t="s">
        <v>166</v>
      </c>
      <c r="O34" s="48"/>
      <c r="P34" s="48"/>
      <c r="Q34" s="48"/>
      <c r="R34" s="48"/>
      <c r="S34" s="48"/>
      <c r="T34" s="27"/>
      <c r="U34" s="27"/>
      <c r="V34" s="27"/>
      <c r="W34" s="47"/>
      <c r="X34" s="47"/>
      <c r="Y34" s="47"/>
      <c r="Z34" s="47"/>
      <c r="AA34" s="47"/>
      <c r="AB34" s="47"/>
      <c r="AC34" s="27"/>
      <c r="AD34" s="16"/>
    </row>
    <row r="35" spans="2:30" customFormat="1" ht="15.75" customHeight="1" x14ac:dyDescent="0.25">
      <c r="B35" s="16"/>
      <c r="M35" s="16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16"/>
      <c r="AD35" s="16"/>
    </row>
    <row r="36" spans="2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2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2:30" customFormat="1" x14ac:dyDescent="0.25">
      <c r="B39" s="16"/>
      <c r="C39" s="7" t="s">
        <v>39</v>
      </c>
      <c r="D39" s="13">
        <f t="shared" ref="D39:AC39" si="0">(1-(($V$10-D5)*$R$15))/D6*$V$12</f>
        <v>0.125</v>
      </c>
      <c r="E39" s="14">
        <f t="shared" si="0"/>
        <v>7.999999999999996E-2</v>
      </c>
      <c r="F39" s="14">
        <f t="shared" si="0"/>
        <v>6.4999999999999988E-2</v>
      </c>
      <c r="G39" s="14">
        <f t="shared" si="0"/>
        <v>5.7499999999999996E-2</v>
      </c>
      <c r="H39" s="14">
        <f t="shared" si="0"/>
        <v>5.2999999999999978E-2</v>
      </c>
      <c r="I39" s="14">
        <f t="shared" si="0"/>
        <v>4.9999999999999989E-2</v>
      </c>
      <c r="J39" s="14">
        <f t="shared" si="0"/>
        <v>4.7857142857142855E-2</v>
      </c>
      <c r="K39" s="14">
        <f t="shared" si="0"/>
        <v>4.6249999999999999E-2</v>
      </c>
      <c r="L39" s="14">
        <f t="shared" si="0"/>
        <v>4.5000000000000005E-2</v>
      </c>
      <c r="M39" s="14">
        <f t="shared" si="0"/>
        <v>4.3999999999999997E-2</v>
      </c>
      <c r="N39" s="14">
        <f t="shared" si="0"/>
        <v>4.3181818181818182E-2</v>
      </c>
      <c r="O39" s="14">
        <f t="shared" si="0"/>
        <v>4.2500000000000003E-2</v>
      </c>
      <c r="P39" s="14">
        <f t="shared" si="0"/>
        <v>4.1923076923076917E-2</v>
      </c>
      <c r="Q39" s="14">
        <f t="shared" si="0"/>
        <v>4.1428571428571426E-2</v>
      </c>
      <c r="R39" s="14">
        <f t="shared" si="0"/>
        <v>4.1000000000000002E-2</v>
      </c>
      <c r="S39" s="14">
        <f t="shared" si="0"/>
        <v>4.0625000000000001E-2</v>
      </c>
      <c r="T39" s="14">
        <f t="shared" si="0"/>
        <v>4.0294117647058821E-2</v>
      </c>
      <c r="U39" s="14">
        <f t="shared" si="0"/>
        <v>3.9999999999999994E-2</v>
      </c>
      <c r="V39" s="14">
        <f t="shared" si="0"/>
        <v>3.9736842105263154E-2</v>
      </c>
      <c r="W39" s="14">
        <f t="shared" si="0"/>
        <v>3.9499999999999993E-2</v>
      </c>
      <c r="X39" s="14">
        <f t="shared" si="0"/>
        <v>3.9285714285714285E-2</v>
      </c>
      <c r="Y39" s="14">
        <f t="shared" si="0"/>
        <v>3.9090909090909093E-2</v>
      </c>
      <c r="Z39" s="14">
        <f t="shared" si="0"/>
        <v>3.891304347826087E-2</v>
      </c>
      <c r="AA39" s="14">
        <f t="shared" si="0"/>
        <v>3.875E-2</v>
      </c>
      <c r="AB39" s="14">
        <f t="shared" si="0"/>
        <v>3.8600000000000002E-2</v>
      </c>
      <c r="AC39" s="14">
        <f t="shared" si="0"/>
        <v>3.8461538461538464E-2</v>
      </c>
      <c r="AD39" s="16"/>
    </row>
    <row r="40" spans="2:30" customFormat="1" x14ac:dyDescent="0.25">
      <c r="B40" s="16"/>
      <c r="C40" s="7" t="s">
        <v>40</v>
      </c>
      <c r="D40" s="15">
        <f>_xlfn.RANK.EQ(D41,$D$41:$AC$41,1)</f>
        <v>1</v>
      </c>
      <c r="E40" s="9">
        <f t="shared" ref="E40:AC40" si="1">_xlfn.RANK.EQ(E41,$D$41:$AC$41,1)</f>
        <v>2</v>
      </c>
      <c r="F40" s="9">
        <f t="shared" si="1"/>
        <v>3</v>
      </c>
      <c r="G40" s="9">
        <f t="shared" si="1"/>
        <v>4</v>
      </c>
      <c r="H40" s="9">
        <f t="shared" si="1"/>
        <v>5</v>
      </c>
      <c r="I40" s="9">
        <f t="shared" si="1"/>
        <v>6</v>
      </c>
      <c r="J40" s="9">
        <f t="shared" si="1"/>
        <v>7</v>
      </c>
      <c r="K40" s="9">
        <f t="shared" si="1"/>
        <v>8</v>
      </c>
      <c r="L40" s="9">
        <f t="shared" si="1"/>
        <v>9</v>
      </c>
      <c r="M40" s="9">
        <f t="shared" si="1"/>
        <v>10</v>
      </c>
      <c r="N40" s="9">
        <f t="shared" si="1"/>
        <v>11</v>
      </c>
      <c r="O40" s="9">
        <f t="shared" si="1"/>
        <v>12</v>
      </c>
      <c r="P40" s="9">
        <f t="shared" si="1"/>
        <v>13</v>
      </c>
      <c r="Q40" s="9">
        <f t="shared" si="1"/>
        <v>14</v>
      </c>
      <c r="R40" s="9">
        <f t="shared" si="1"/>
        <v>15</v>
      </c>
      <c r="S40" s="9">
        <f t="shared" si="1"/>
        <v>16</v>
      </c>
      <c r="T40" s="9">
        <f t="shared" si="1"/>
        <v>17</v>
      </c>
      <c r="U40" s="9">
        <f t="shared" si="1"/>
        <v>18</v>
      </c>
      <c r="V40" s="9">
        <f t="shared" si="1"/>
        <v>19</v>
      </c>
      <c r="W40" s="9">
        <f t="shared" si="1"/>
        <v>20</v>
      </c>
      <c r="X40" s="9">
        <f t="shared" si="1"/>
        <v>21</v>
      </c>
      <c r="Y40" s="9">
        <f t="shared" si="1"/>
        <v>22</v>
      </c>
      <c r="Z40" s="9">
        <f t="shared" si="1"/>
        <v>23</v>
      </c>
      <c r="AA40" s="9">
        <f t="shared" si="1"/>
        <v>24</v>
      </c>
      <c r="AB40" s="9">
        <f t="shared" si="1"/>
        <v>25</v>
      </c>
      <c r="AC40" s="9">
        <f t="shared" si="1"/>
        <v>26</v>
      </c>
      <c r="AD40" s="16"/>
    </row>
    <row r="41" spans="2:30" customFormat="1" x14ac:dyDescent="0.25">
      <c r="B41" s="16"/>
      <c r="C41" s="6" t="s">
        <v>172</v>
      </c>
      <c r="D41" s="69">
        <f>D6-D55</f>
        <v>0</v>
      </c>
      <c r="E41" s="70">
        <f t="shared" ref="E41:AC41" si="2">E6-E55</f>
        <v>72.000000000000057</v>
      </c>
      <c r="F41" s="70">
        <f t="shared" si="2"/>
        <v>144.00000000000003</v>
      </c>
      <c r="G41" s="70">
        <f t="shared" si="2"/>
        <v>216</v>
      </c>
      <c r="H41" s="70">
        <f t="shared" si="2"/>
        <v>288.00000000000011</v>
      </c>
      <c r="I41" s="70">
        <f t="shared" si="2"/>
        <v>360.00000000000006</v>
      </c>
      <c r="J41" s="70">
        <f t="shared" si="2"/>
        <v>432</v>
      </c>
      <c r="K41" s="70">
        <f t="shared" si="2"/>
        <v>504</v>
      </c>
      <c r="L41" s="70">
        <f t="shared" si="2"/>
        <v>576</v>
      </c>
      <c r="M41" s="70">
        <f t="shared" si="2"/>
        <v>648</v>
      </c>
      <c r="N41" s="70">
        <f t="shared" si="2"/>
        <v>720</v>
      </c>
      <c r="O41" s="70">
        <f t="shared" si="2"/>
        <v>792</v>
      </c>
      <c r="P41" s="70">
        <f t="shared" si="2"/>
        <v>864</v>
      </c>
      <c r="Q41" s="70">
        <f t="shared" si="2"/>
        <v>936</v>
      </c>
      <c r="R41" s="70">
        <f t="shared" si="2"/>
        <v>1008</v>
      </c>
      <c r="S41" s="70">
        <f t="shared" si="2"/>
        <v>1080</v>
      </c>
      <c r="T41" s="70">
        <f t="shared" si="2"/>
        <v>1152</v>
      </c>
      <c r="U41" s="70">
        <f t="shared" si="2"/>
        <v>1224</v>
      </c>
      <c r="V41" s="70">
        <f t="shared" si="2"/>
        <v>1296</v>
      </c>
      <c r="W41" s="70">
        <f t="shared" si="2"/>
        <v>1368</v>
      </c>
      <c r="X41" s="70">
        <f t="shared" si="2"/>
        <v>1440</v>
      </c>
      <c r="Y41" s="70">
        <f t="shared" si="2"/>
        <v>1512</v>
      </c>
      <c r="Z41" s="70">
        <f t="shared" si="2"/>
        <v>1584</v>
      </c>
      <c r="AA41" s="70">
        <f t="shared" si="2"/>
        <v>1656</v>
      </c>
      <c r="AB41" s="70">
        <f t="shared" si="2"/>
        <v>1728</v>
      </c>
      <c r="AC41" s="70">
        <f t="shared" si="2"/>
        <v>1800</v>
      </c>
      <c r="AD41" s="16"/>
    </row>
    <row r="42" spans="2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2:30" customFormat="1" x14ac:dyDescent="0.25">
      <c r="B43" s="16"/>
      <c r="C43" s="5" t="s">
        <v>151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6"/>
    </row>
    <row r="44" spans="2:30" customFormat="1" x14ac:dyDescent="0.25">
      <c r="B44" s="16"/>
      <c r="C44" s="10" t="s">
        <v>0</v>
      </c>
      <c r="D44" s="7" t="s">
        <v>1</v>
      </c>
      <c r="E44" s="7" t="s">
        <v>2</v>
      </c>
      <c r="F44" s="7" t="s">
        <v>3</v>
      </c>
      <c r="G44" s="7" t="s">
        <v>4</v>
      </c>
      <c r="H44" s="7" t="s">
        <v>5</v>
      </c>
      <c r="I44" s="7" t="s">
        <v>6</v>
      </c>
      <c r="J44" s="7" t="s">
        <v>7</v>
      </c>
      <c r="K44" s="7" t="s">
        <v>8</v>
      </c>
      <c r="L44" s="7" t="s">
        <v>9</v>
      </c>
      <c r="M44" s="7" t="s">
        <v>10</v>
      </c>
      <c r="N44" s="7" t="s">
        <v>11</v>
      </c>
      <c r="O44" s="7" t="s">
        <v>12</v>
      </c>
      <c r="P44" s="7" t="s">
        <v>13</v>
      </c>
      <c r="Q44" s="7" t="s">
        <v>14</v>
      </c>
      <c r="R44" s="7" t="s">
        <v>15</v>
      </c>
      <c r="S44" s="7" t="s">
        <v>16</v>
      </c>
      <c r="T44" s="7" t="s">
        <v>17</v>
      </c>
      <c r="U44" s="7" t="s">
        <v>18</v>
      </c>
      <c r="V44" s="7" t="s">
        <v>19</v>
      </c>
      <c r="W44" s="7" t="s">
        <v>20</v>
      </c>
      <c r="X44" s="7" t="s">
        <v>21</v>
      </c>
      <c r="Y44" s="7" t="s">
        <v>22</v>
      </c>
      <c r="Z44" s="7" t="s">
        <v>23</v>
      </c>
      <c r="AA44" s="7" t="s">
        <v>24</v>
      </c>
      <c r="AB44" s="7" t="s">
        <v>25</v>
      </c>
      <c r="AC44" s="7" t="s">
        <v>26</v>
      </c>
      <c r="AD44" s="16"/>
    </row>
    <row r="45" spans="2:30" customFormat="1" x14ac:dyDescent="0.25">
      <c r="B45" s="16"/>
      <c r="C45" s="7" t="s">
        <v>58</v>
      </c>
      <c r="D45" s="13">
        <f>_xlfn.RANK.EQ(D58,$D$58:$AC$58)</f>
        <v>26</v>
      </c>
      <c r="E45" s="14">
        <f t="shared" ref="E45:AC45" si="3">_xlfn.RANK.EQ(E58,$D$58:$AC$58)</f>
        <v>25</v>
      </c>
      <c r="F45" s="14">
        <f t="shared" si="3"/>
        <v>24</v>
      </c>
      <c r="G45" s="14">
        <f t="shared" si="3"/>
        <v>23</v>
      </c>
      <c r="H45" s="14">
        <f t="shared" si="3"/>
        <v>22</v>
      </c>
      <c r="I45" s="14">
        <f t="shared" si="3"/>
        <v>21</v>
      </c>
      <c r="J45" s="14">
        <f t="shared" si="3"/>
        <v>20</v>
      </c>
      <c r="K45" s="14">
        <f t="shared" si="3"/>
        <v>19</v>
      </c>
      <c r="L45" s="14">
        <f t="shared" si="3"/>
        <v>18</v>
      </c>
      <c r="M45" s="14">
        <f t="shared" si="3"/>
        <v>17</v>
      </c>
      <c r="N45" s="14">
        <f t="shared" si="3"/>
        <v>16</v>
      </c>
      <c r="O45" s="14">
        <f t="shared" si="3"/>
        <v>15</v>
      </c>
      <c r="P45" s="14">
        <f t="shared" si="3"/>
        <v>14</v>
      </c>
      <c r="Q45" s="14">
        <f t="shared" si="3"/>
        <v>13</v>
      </c>
      <c r="R45" s="14">
        <f t="shared" si="3"/>
        <v>12</v>
      </c>
      <c r="S45" s="14">
        <f t="shared" si="3"/>
        <v>11</v>
      </c>
      <c r="T45" s="14">
        <f t="shared" si="3"/>
        <v>10</v>
      </c>
      <c r="U45" s="14">
        <f t="shared" si="3"/>
        <v>9</v>
      </c>
      <c r="V45" s="14">
        <f t="shared" si="3"/>
        <v>8</v>
      </c>
      <c r="W45" s="14">
        <f t="shared" si="3"/>
        <v>7</v>
      </c>
      <c r="X45" s="14">
        <f t="shared" si="3"/>
        <v>6</v>
      </c>
      <c r="Y45" s="14">
        <f t="shared" si="3"/>
        <v>5</v>
      </c>
      <c r="Z45" s="14">
        <f t="shared" si="3"/>
        <v>4</v>
      </c>
      <c r="AA45" s="14">
        <f t="shared" si="3"/>
        <v>3</v>
      </c>
      <c r="AB45" s="14">
        <f t="shared" si="3"/>
        <v>2</v>
      </c>
      <c r="AC45" s="14">
        <f t="shared" si="3"/>
        <v>1</v>
      </c>
      <c r="AD45" s="16"/>
    </row>
    <row r="46" spans="2:30" customFormat="1" x14ac:dyDescent="0.25">
      <c r="B46" s="16"/>
      <c r="C46" s="7" t="s">
        <v>59</v>
      </c>
      <c r="D46" s="15">
        <f>_xlfn.RANK.EQ(D60,$D$60:$AC$60)</f>
        <v>26</v>
      </c>
      <c r="E46" s="9">
        <f t="shared" ref="E46:AC46" si="4">_xlfn.RANK.EQ(E60,$D$60:$AC$60)</f>
        <v>25</v>
      </c>
      <c r="F46" s="9">
        <f t="shared" si="4"/>
        <v>24</v>
      </c>
      <c r="G46" s="9">
        <f t="shared" si="4"/>
        <v>23</v>
      </c>
      <c r="H46" s="9">
        <f t="shared" si="4"/>
        <v>22</v>
      </c>
      <c r="I46" s="9">
        <f t="shared" si="4"/>
        <v>21</v>
      </c>
      <c r="J46" s="9">
        <f t="shared" si="4"/>
        <v>20</v>
      </c>
      <c r="K46" s="9">
        <f t="shared" si="4"/>
        <v>19</v>
      </c>
      <c r="L46" s="9">
        <f t="shared" si="4"/>
        <v>18</v>
      </c>
      <c r="M46" s="9">
        <f t="shared" si="4"/>
        <v>17</v>
      </c>
      <c r="N46" s="9">
        <f t="shared" si="4"/>
        <v>16</v>
      </c>
      <c r="O46" s="9">
        <f t="shared" si="4"/>
        <v>15</v>
      </c>
      <c r="P46" s="9">
        <f t="shared" si="4"/>
        <v>14</v>
      </c>
      <c r="Q46" s="9">
        <f t="shared" si="4"/>
        <v>13</v>
      </c>
      <c r="R46" s="9">
        <f t="shared" si="4"/>
        <v>12</v>
      </c>
      <c r="S46" s="9">
        <f t="shared" si="4"/>
        <v>11</v>
      </c>
      <c r="T46" s="9">
        <f t="shared" si="4"/>
        <v>10</v>
      </c>
      <c r="U46" s="9">
        <f t="shared" si="4"/>
        <v>9</v>
      </c>
      <c r="V46" s="9">
        <f t="shared" si="4"/>
        <v>8</v>
      </c>
      <c r="W46" s="9">
        <f t="shared" si="4"/>
        <v>7</v>
      </c>
      <c r="X46" s="9">
        <f t="shared" si="4"/>
        <v>6</v>
      </c>
      <c r="Y46" s="9">
        <f t="shared" si="4"/>
        <v>5</v>
      </c>
      <c r="Z46" s="9">
        <f t="shared" si="4"/>
        <v>4</v>
      </c>
      <c r="AA46" s="9">
        <f t="shared" si="4"/>
        <v>3</v>
      </c>
      <c r="AB46" s="9">
        <f t="shared" si="4"/>
        <v>2</v>
      </c>
      <c r="AC46" s="9">
        <f t="shared" si="4"/>
        <v>1</v>
      </c>
      <c r="AD46" s="16"/>
    </row>
    <row r="47" spans="2:30" customFormat="1" x14ac:dyDescent="0.25">
      <c r="B47" s="16"/>
      <c r="C47" s="7" t="s">
        <v>60</v>
      </c>
      <c r="D47" s="15">
        <f>_xlfn.RANK.EQ(D62,$D$62:$AC$62)</f>
        <v>1</v>
      </c>
      <c r="E47" s="9">
        <f t="shared" ref="E47:AC47" si="5">_xlfn.RANK.EQ(E62,$D$62:$AC$62)</f>
        <v>2</v>
      </c>
      <c r="F47" s="9">
        <f t="shared" si="5"/>
        <v>3</v>
      </c>
      <c r="G47" s="9">
        <f t="shared" si="5"/>
        <v>4</v>
      </c>
      <c r="H47" s="9">
        <f t="shared" si="5"/>
        <v>5</v>
      </c>
      <c r="I47" s="9">
        <f t="shared" si="5"/>
        <v>6</v>
      </c>
      <c r="J47" s="9">
        <f t="shared" si="5"/>
        <v>7</v>
      </c>
      <c r="K47" s="9">
        <f t="shared" si="5"/>
        <v>8</v>
      </c>
      <c r="L47" s="9">
        <f t="shared" si="5"/>
        <v>9</v>
      </c>
      <c r="M47" s="9">
        <f t="shared" si="5"/>
        <v>10</v>
      </c>
      <c r="N47" s="9">
        <f t="shared" si="5"/>
        <v>11</v>
      </c>
      <c r="O47" s="9">
        <f t="shared" si="5"/>
        <v>12</v>
      </c>
      <c r="P47" s="9">
        <f t="shared" si="5"/>
        <v>13</v>
      </c>
      <c r="Q47" s="9">
        <f t="shared" si="5"/>
        <v>14</v>
      </c>
      <c r="R47" s="9">
        <f t="shared" si="5"/>
        <v>15</v>
      </c>
      <c r="S47" s="9">
        <f t="shared" si="5"/>
        <v>16</v>
      </c>
      <c r="T47" s="9">
        <f t="shared" si="5"/>
        <v>17</v>
      </c>
      <c r="U47" s="9">
        <f t="shared" si="5"/>
        <v>18</v>
      </c>
      <c r="V47" s="9">
        <f t="shared" si="5"/>
        <v>19</v>
      </c>
      <c r="W47" s="9">
        <f t="shared" si="5"/>
        <v>20</v>
      </c>
      <c r="X47" s="9">
        <f t="shared" si="5"/>
        <v>21</v>
      </c>
      <c r="Y47" s="9">
        <f t="shared" si="5"/>
        <v>22</v>
      </c>
      <c r="Z47" s="9">
        <f t="shared" si="5"/>
        <v>23</v>
      </c>
      <c r="AA47" s="9">
        <f t="shared" si="5"/>
        <v>24</v>
      </c>
      <c r="AB47" s="9">
        <f t="shared" si="5"/>
        <v>25</v>
      </c>
      <c r="AC47" s="9">
        <f t="shared" si="5"/>
        <v>26</v>
      </c>
      <c r="AD47" s="16"/>
    </row>
    <row r="48" spans="2:30" customFormat="1" x14ac:dyDescent="0.25">
      <c r="B48" s="16"/>
      <c r="C48" s="7" t="s">
        <v>61</v>
      </c>
      <c r="D48" s="15">
        <f>_xlfn.RANK.EQ(D64,$D$64:$AC$64)</f>
        <v>26</v>
      </c>
      <c r="E48" s="9">
        <f t="shared" ref="E48:AC48" si="6">_xlfn.RANK.EQ(E64,$D$64:$AC$64)</f>
        <v>25</v>
      </c>
      <c r="F48" s="9">
        <f t="shared" si="6"/>
        <v>24</v>
      </c>
      <c r="G48" s="9">
        <f t="shared" si="6"/>
        <v>23</v>
      </c>
      <c r="H48" s="9">
        <f t="shared" si="6"/>
        <v>22</v>
      </c>
      <c r="I48" s="9">
        <f t="shared" si="6"/>
        <v>21</v>
      </c>
      <c r="J48" s="9">
        <f t="shared" si="6"/>
        <v>20</v>
      </c>
      <c r="K48" s="9">
        <f t="shared" si="6"/>
        <v>19</v>
      </c>
      <c r="L48" s="9">
        <f t="shared" si="6"/>
        <v>18</v>
      </c>
      <c r="M48" s="9">
        <f t="shared" si="6"/>
        <v>17</v>
      </c>
      <c r="N48" s="9">
        <f t="shared" si="6"/>
        <v>16</v>
      </c>
      <c r="O48" s="9">
        <f t="shared" si="6"/>
        <v>15</v>
      </c>
      <c r="P48" s="9">
        <f t="shared" si="6"/>
        <v>14</v>
      </c>
      <c r="Q48" s="9">
        <f t="shared" si="6"/>
        <v>13</v>
      </c>
      <c r="R48" s="9">
        <f t="shared" si="6"/>
        <v>12</v>
      </c>
      <c r="S48" s="9">
        <f t="shared" si="6"/>
        <v>11</v>
      </c>
      <c r="T48" s="9">
        <f t="shared" si="6"/>
        <v>10</v>
      </c>
      <c r="U48" s="9">
        <f t="shared" si="6"/>
        <v>9</v>
      </c>
      <c r="V48" s="9">
        <f t="shared" si="6"/>
        <v>8</v>
      </c>
      <c r="W48" s="9">
        <f t="shared" si="6"/>
        <v>7</v>
      </c>
      <c r="X48" s="9">
        <f t="shared" si="6"/>
        <v>6</v>
      </c>
      <c r="Y48" s="9">
        <f t="shared" si="6"/>
        <v>5</v>
      </c>
      <c r="Z48" s="9">
        <f t="shared" si="6"/>
        <v>4</v>
      </c>
      <c r="AA48" s="9">
        <f t="shared" si="6"/>
        <v>3</v>
      </c>
      <c r="AB48" s="9">
        <f t="shared" si="6"/>
        <v>2</v>
      </c>
      <c r="AC48" s="9">
        <f t="shared" si="6"/>
        <v>1</v>
      </c>
      <c r="AD48" s="16"/>
    </row>
    <row r="49" spans="1:30" customFormat="1" x14ac:dyDescent="0.25">
      <c r="B49" s="16"/>
      <c r="C49" s="7" t="s">
        <v>62</v>
      </c>
      <c r="D49" s="15">
        <f>_xlfn.RANK.EQ(D66,$D$66:$AC$66)</f>
        <v>26</v>
      </c>
      <c r="E49" s="9">
        <f t="shared" ref="E49:AC49" si="7">_xlfn.RANK.EQ(E66,$D$66:$AC$66)</f>
        <v>25</v>
      </c>
      <c r="F49" s="9">
        <f t="shared" si="7"/>
        <v>24</v>
      </c>
      <c r="G49" s="9">
        <f t="shared" si="7"/>
        <v>23</v>
      </c>
      <c r="H49" s="9">
        <f t="shared" si="7"/>
        <v>22</v>
      </c>
      <c r="I49" s="9">
        <f t="shared" si="7"/>
        <v>21</v>
      </c>
      <c r="J49" s="9">
        <f t="shared" si="7"/>
        <v>20</v>
      </c>
      <c r="K49" s="9">
        <f t="shared" si="7"/>
        <v>19</v>
      </c>
      <c r="L49" s="9">
        <f t="shared" si="7"/>
        <v>18</v>
      </c>
      <c r="M49" s="9">
        <f t="shared" si="7"/>
        <v>17</v>
      </c>
      <c r="N49" s="9">
        <f t="shared" si="7"/>
        <v>16</v>
      </c>
      <c r="O49" s="9">
        <f t="shared" si="7"/>
        <v>15</v>
      </c>
      <c r="P49" s="9">
        <f t="shared" si="7"/>
        <v>14</v>
      </c>
      <c r="Q49" s="9">
        <f t="shared" si="7"/>
        <v>13</v>
      </c>
      <c r="R49" s="9">
        <f t="shared" si="7"/>
        <v>12</v>
      </c>
      <c r="S49" s="9">
        <f t="shared" si="7"/>
        <v>11</v>
      </c>
      <c r="T49" s="9">
        <f t="shared" si="7"/>
        <v>10</v>
      </c>
      <c r="U49" s="9">
        <f t="shared" si="7"/>
        <v>9</v>
      </c>
      <c r="V49" s="9">
        <f t="shared" si="7"/>
        <v>8</v>
      </c>
      <c r="W49" s="9">
        <f t="shared" si="7"/>
        <v>7</v>
      </c>
      <c r="X49" s="9">
        <f t="shared" si="7"/>
        <v>6</v>
      </c>
      <c r="Y49" s="9">
        <f t="shared" si="7"/>
        <v>5</v>
      </c>
      <c r="Z49" s="9">
        <f t="shared" si="7"/>
        <v>4</v>
      </c>
      <c r="AA49" s="9">
        <f t="shared" si="7"/>
        <v>3</v>
      </c>
      <c r="AB49" s="9">
        <f t="shared" si="7"/>
        <v>2</v>
      </c>
      <c r="AC49" s="9">
        <f t="shared" si="7"/>
        <v>1</v>
      </c>
      <c r="AD49" s="16"/>
    </row>
    <row r="50" spans="1:30" x14ac:dyDescent="0.25">
      <c r="A50" s="2"/>
      <c r="B50" s="1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7"/>
    </row>
    <row r="51" spans="1:30" x14ac:dyDescent="0.25">
      <c r="A51" s="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x14ac:dyDescent="0.25">
      <c r="A52" s="2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x14ac:dyDescent="0.25">
      <c r="B53" s="17"/>
      <c r="C53" s="53" t="s">
        <v>0</v>
      </c>
      <c r="D53" s="44" t="s">
        <v>1</v>
      </c>
      <c r="E53" s="44" t="s">
        <v>2</v>
      </c>
      <c r="F53" s="44" t="s">
        <v>3</v>
      </c>
      <c r="G53" s="44" t="s">
        <v>4</v>
      </c>
      <c r="H53" s="44" t="s">
        <v>5</v>
      </c>
      <c r="I53" s="44" t="s">
        <v>6</v>
      </c>
      <c r="J53" s="44" t="s">
        <v>7</v>
      </c>
      <c r="K53" s="44" t="s">
        <v>8</v>
      </c>
      <c r="L53" s="44" t="s">
        <v>9</v>
      </c>
      <c r="M53" s="44" t="s">
        <v>10</v>
      </c>
      <c r="N53" s="44" t="s">
        <v>11</v>
      </c>
      <c r="O53" s="44" t="s">
        <v>12</v>
      </c>
      <c r="P53" s="44" t="s">
        <v>13</v>
      </c>
      <c r="Q53" s="44" t="s">
        <v>14</v>
      </c>
      <c r="R53" s="44" t="s">
        <v>15</v>
      </c>
      <c r="S53" s="44" t="s">
        <v>16</v>
      </c>
      <c r="T53" s="44" t="s">
        <v>17</v>
      </c>
      <c r="U53" s="44" t="s">
        <v>18</v>
      </c>
      <c r="V53" s="44" t="s">
        <v>19</v>
      </c>
      <c r="W53" s="44" t="s">
        <v>20</v>
      </c>
      <c r="X53" s="44" t="s">
        <v>21</v>
      </c>
      <c r="Y53" s="44" t="s">
        <v>22</v>
      </c>
      <c r="Z53" s="44" t="s">
        <v>23</v>
      </c>
      <c r="AA53" s="44" t="s">
        <v>24</v>
      </c>
      <c r="AB53" s="44" t="s">
        <v>25</v>
      </c>
      <c r="AC53" s="44" t="s">
        <v>26</v>
      </c>
      <c r="AD53" s="17"/>
    </row>
    <row r="54" spans="1:30" x14ac:dyDescent="0.25">
      <c r="B54" s="17"/>
      <c r="C54" s="42" t="s">
        <v>41</v>
      </c>
      <c r="D54" s="54">
        <f>MAX(D39:AC39)</f>
        <v>0.125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17"/>
    </row>
    <row r="55" spans="1:30" x14ac:dyDescent="0.25">
      <c r="B55" s="17"/>
      <c r="C55" s="42" t="s">
        <v>42</v>
      </c>
      <c r="D55" s="56">
        <f t="shared" ref="D55:AC55" si="8">D39/$D$54*D6</f>
        <v>100</v>
      </c>
      <c r="E55" s="52">
        <f t="shared" si="8"/>
        <v>127.99999999999994</v>
      </c>
      <c r="F55" s="52">
        <f t="shared" si="8"/>
        <v>155.99999999999997</v>
      </c>
      <c r="G55" s="52">
        <f t="shared" si="8"/>
        <v>184</v>
      </c>
      <c r="H55" s="52">
        <f t="shared" si="8"/>
        <v>211.99999999999991</v>
      </c>
      <c r="I55" s="52">
        <f t="shared" si="8"/>
        <v>239.99999999999994</v>
      </c>
      <c r="J55" s="52">
        <f t="shared" si="8"/>
        <v>268</v>
      </c>
      <c r="K55" s="52">
        <f t="shared" si="8"/>
        <v>296</v>
      </c>
      <c r="L55" s="52">
        <f t="shared" si="8"/>
        <v>324.00000000000006</v>
      </c>
      <c r="M55" s="52">
        <f t="shared" si="8"/>
        <v>352</v>
      </c>
      <c r="N55" s="52">
        <f t="shared" si="8"/>
        <v>380</v>
      </c>
      <c r="O55" s="52">
        <f t="shared" si="8"/>
        <v>408.00000000000006</v>
      </c>
      <c r="P55" s="52">
        <f t="shared" si="8"/>
        <v>435.99999999999994</v>
      </c>
      <c r="Q55" s="52">
        <f t="shared" si="8"/>
        <v>463.99999999999994</v>
      </c>
      <c r="R55" s="52">
        <f t="shared" si="8"/>
        <v>492</v>
      </c>
      <c r="S55" s="52">
        <f t="shared" si="8"/>
        <v>520</v>
      </c>
      <c r="T55" s="52">
        <f t="shared" si="8"/>
        <v>548</v>
      </c>
      <c r="U55" s="52">
        <f t="shared" si="8"/>
        <v>575.99999999999989</v>
      </c>
      <c r="V55" s="52">
        <f t="shared" si="8"/>
        <v>603.99999999999989</v>
      </c>
      <c r="W55" s="52">
        <f t="shared" si="8"/>
        <v>631.99999999999989</v>
      </c>
      <c r="X55" s="52">
        <f t="shared" si="8"/>
        <v>660</v>
      </c>
      <c r="Y55" s="52">
        <f t="shared" si="8"/>
        <v>688</v>
      </c>
      <c r="Z55" s="52">
        <f t="shared" si="8"/>
        <v>716</v>
      </c>
      <c r="AA55" s="52">
        <f t="shared" si="8"/>
        <v>744</v>
      </c>
      <c r="AB55" s="52">
        <f t="shared" si="8"/>
        <v>772</v>
      </c>
      <c r="AC55" s="52">
        <f t="shared" si="8"/>
        <v>800</v>
      </c>
      <c r="AD55" s="17"/>
    </row>
    <row r="56" spans="1:30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x14ac:dyDescent="0.25">
      <c r="B57" s="17"/>
      <c r="C57" s="53" t="s">
        <v>0</v>
      </c>
      <c r="D57" s="44" t="s">
        <v>1</v>
      </c>
      <c r="E57" s="44" t="s">
        <v>2</v>
      </c>
      <c r="F57" s="44" t="s">
        <v>3</v>
      </c>
      <c r="G57" s="44" t="s">
        <v>4</v>
      </c>
      <c r="H57" s="44" t="s">
        <v>5</v>
      </c>
      <c r="I57" s="44" t="s">
        <v>6</v>
      </c>
      <c r="J57" s="44" t="s">
        <v>7</v>
      </c>
      <c r="K57" s="44" t="s">
        <v>8</v>
      </c>
      <c r="L57" s="44" t="s">
        <v>9</v>
      </c>
      <c r="M57" s="44" t="s">
        <v>10</v>
      </c>
      <c r="N57" s="44" t="s">
        <v>11</v>
      </c>
      <c r="O57" s="44" t="s">
        <v>12</v>
      </c>
      <c r="P57" s="44" t="s">
        <v>13</v>
      </c>
      <c r="Q57" s="44" t="s">
        <v>14</v>
      </c>
      <c r="R57" s="44" t="s">
        <v>15</v>
      </c>
      <c r="S57" s="44" t="s">
        <v>16</v>
      </c>
      <c r="T57" s="44" t="s">
        <v>17</v>
      </c>
      <c r="U57" s="44" t="s">
        <v>18</v>
      </c>
      <c r="V57" s="44" t="s">
        <v>19</v>
      </c>
      <c r="W57" s="44" t="s">
        <v>20</v>
      </c>
      <c r="X57" s="44" t="s">
        <v>21</v>
      </c>
      <c r="Y57" s="44" t="s">
        <v>22</v>
      </c>
      <c r="Z57" s="44" t="s">
        <v>23</v>
      </c>
      <c r="AA57" s="44" t="s">
        <v>24</v>
      </c>
      <c r="AB57" s="44" t="s">
        <v>25</v>
      </c>
      <c r="AC57" s="44" t="s">
        <v>26</v>
      </c>
      <c r="AD57" s="17"/>
    </row>
    <row r="58" spans="1:30" x14ac:dyDescent="0.25">
      <c r="B58" s="17"/>
      <c r="C58" s="44" t="s">
        <v>58</v>
      </c>
      <c r="D58" s="49">
        <f t="shared" ref="D58:AC58" si="9">(1-(($V$10-D5)*$R$19))/D6*$V$12</f>
        <v>-1.041666666666667</v>
      </c>
      <c r="E58" s="50">
        <f t="shared" si="9"/>
        <v>-0.4800000000000002</v>
      </c>
      <c r="F58" s="50">
        <f t="shared" si="9"/>
        <v>-0.29277777777777786</v>
      </c>
      <c r="G58" s="50">
        <f t="shared" si="9"/>
        <v>-0.19916666666666671</v>
      </c>
      <c r="H58" s="50">
        <f t="shared" si="9"/>
        <v>-0.14300000000000004</v>
      </c>
      <c r="I58" s="50">
        <f t="shared" si="9"/>
        <v>-0.10555555555555558</v>
      </c>
      <c r="J58" s="50">
        <f t="shared" si="9"/>
        <v>-7.8809523809523829E-2</v>
      </c>
      <c r="K58" s="50">
        <f t="shared" si="9"/>
        <v>-5.8750000000000024E-2</v>
      </c>
      <c r="L58" s="50">
        <f t="shared" si="9"/>
        <v>-4.3148148148148158E-2</v>
      </c>
      <c r="M58" s="50">
        <f t="shared" si="9"/>
        <v>-3.0666666666666682E-2</v>
      </c>
      <c r="N58" s="50">
        <f t="shared" si="9"/>
        <v>-2.0454545454545461E-2</v>
      </c>
      <c r="O58" s="50">
        <f t="shared" si="9"/>
        <v>-1.1944444444444462E-2</v>
      </c>
      <c r="P58" s="50">
        <f t="shared" si="9"/>
        <v>-4.7435897435897508E-3</v>
      </c>
      <c r="Q58" s="50">
        <f t="shared" si="9"/>
        <v>1.428571428571414E-3</v>
      </c>
      <c r="R58" s="50">
        <f t="shared" si="9"/>
        <v>6.7777777777777715E-3</v>
      </c>
      <c r="S58" s="50">
        <f t="shared" si="9"/>
        <v>1.1458333333333334E-2</v>
      </c>
      <c r="T58" s="50">
        <f t="shared" si="9"/>
        <v>1.5588235294117635E-2</v>
      </c>
      <c r="U58" s="50">
        <f t="shared" si="9"/>
        <v>1.9259259259259254E-2</v>
      </c>
      <c r="V58" s="50">
        <f t="shared" si="9"/>
        <v>2.2543859649122807E-2</v>
      </c>
      <c r="W58" s="50">
        <f t="shared" si="9"/>
        <v>2.5499999999999991E-2</v>
      </c>
      <c r="X58" s="50">
        <f t="shared" si="9"/>
        <v>2.8174603174603168E-2</v>
      </c>
      <c r="Y58" s="50">
        <f t="shared" si="9"/>
        <v>3.0606060606060609E-2</v>
      </c>
      <c r="Z58" s="50">
        <f t="shared" si="9"/>
        <v>3.2826086956521741E-2</v>
      </c>
      <c r="AA58" s="50">
        <f t="shared" si="9"/>
        <v>3.48611111111111E-2</v>
      </c>
      <c r="AB58" s="50">
        <f t="shared" si="9"/>
        <v>3.6733333333333326E-2</v>
      </c>
      <c r="AC58" s="50">
        <f t="shared" si="9"/>
        <v>3.8461538461538464E-2</v>
      </c>
      <c r="AD58" s="17"/>
    </row>
    <row r="59" spans="1:30" x14ac:dyDescent="0.25">
      <c r="B59" s="17"/>
      <c r="C59" s="42" t="s">
        <v>63</v>
      </c>
      <c r="D59" s="51">
        <f t="shared" ref="D59:AC59" si="10">D58/MAX($D$58:$XFD$58)*D6</f>
        <v>-2708.3333333333339</v>
      </c>
      <c r="E59" s="52">
        <f t="shared" si="10"/>
        <v>-2496.0000000000009</v>
      </c>
      <c r="F59" s="52">
        <f t="shared" si="10"/>
        <v>-2283.666666666667</v>
      </c>
      <c r="G59" s="52">
        <f t="shared" si="10"/>
        <v>-2071.3333333333339</v>
      </c>
      <c r="H59" s="52">
        <f t="shared" si="10"/>
        <v>-1859.0000000000005</v>
      </c>
      <c r="I59" s="52">
        <f t="shared" si="10"/>
        <v>-1646.666666666667</v>
      </c>
      <c r="J59" s="52">
        <f t="shared" si="10"/>
        <v>-1434.3333333333335</v>
      </c>
      <c r="K59" s="52">
        <f t="shared" si="10"/>
        <v>-1222.0000000000005</v>
      </c>
      <c r="L59" s="52">
        <f t="shared" si="10"/>
        <v>-1009.6666666666669</v>
      </c>
      <c r="M59" s="52">
        <f t="shared" si="10"/>
        <v>-797.33333333333371</v>
      </c>
      <c r="N59" s="52">
        <f t="shared" si="10"/>
        <v>-585.00000000000011</v>
      </c>
      <c r="O59" s="52">
        <f t="shared" si="10"/>
        <v>-372.66666666666725</v>
      </c>
      <c r="P59" s="52">
        <f t="shared" si="10"/>
        <v>-160.33333333333357</v>
      </c>
      <c r="Q59" s="52">
        <f t="shared" si="10"/>
        <v>51.999999999999467</v>
      </c>
      <c r="R59" s="52">
        <f t="shared" si="10"/>
        <v>264.33333333333309</v>
      </c>
      <c r="S59" s="52">
        <f t="shared" si="10"/>
        <v>476.66666666666669</v>
      </c>
      <c r="T59" s="52">
        <f t="shared" si="10"/>
        <v>688.99999999999943</v>
      </c>
      <c r="U59" s="52">
        <f t="shared" si="10"/>
        <v>901.33333333333303</v>
      </c>
      <c r="V59" s="52">
        <f t="shared" si="10"/>
        <v>1113.6666666666665</v>
      </c>
      <c r="W59" s="52">
        <f t="shared" si="10"/>
        <v>1325.9999999999993</v>
      </c>
      <c r="X59" s="52">
        <f t="shared" si="10"/>
        <v>1538.333333333333</v>
      </c>
      <c r="Y59" s="52">
        <f t="shared" si="10"/>
        <v>1750.6666666666667</v>
      </c>
      <c r="Z59" s="52">
        <f t="shared" si="10"/>
        <v>1963</v>
      </c>
      <c r="AA59" s="52">
        <f t="shared" si="10"/>
        <v>2175.3333333333326</v>
      </c>
      <c r="AB59" s="52">
        <f t="shared" si="10"/>
        <v>2387.6666666666661</v>
      </c>
      <c r="AC59" s="52">
        <f t="shared" si="10"/>
        <v>2600</v>
      </c>
      <c r="AD59" s="17"/>
    </row>
    <row r="60" spans="1:30" x14ac:dyDescent="0.25">
      <c r="B60" s="17"/>
      <c r="C60" s="44" t="s">
        <v>59</v>
      </c>
      <c r="D60" s="51">
        <f t="shared" ref="D60:AC60" si="11">(1-(($V$10-D5)*$R$20))/D6*$V$12</f>
        <v>-0.31249999999999978</v>
      </c>
      <c r="E60" s="52">
        <f t="shared" si="11"/>
        <v>-0.13</v>
      </c>
      <c r="F60" s="52">
        <f t="shared" si="11"/>
        <v>-6.9166666666666599E-2</v>
      </c>
      <c r="G60" s="52">
        <f t="shared" si="11"/>
        <v>-3.8749999999999951E-2</v>
      </c>
      <c r="H60" s="52">
        <f t="shared" si="11"/>
        <v>-2.0500000000000008E-2</v>
      </c>
      <c r="I60" s="52">
        <f t="shared" si="11"/>
        <v>-8.3333333333333419E-3</v>
      </c>
      <c r="J60" s="52">
        <f t="shared" si="11"/>
        <v>3.5714285714286538E-4</v>
      </c>
      <c r="K60" s="52">
        <f t="shared" si="11"/>
        <v>6.8750000000000191E-3</v>
      </c>
      <c r="L60" s="52">
        <f t="shared" si="11"/>
        <v>1.1944444444444462E-2</v>
      </c>
      <c r="M60" s="52">
        <f t="shared" si="11"/>
        <v>1.6000000000000004E-2</v>
      </c>
      <c r="N60" s="52">
        <f t="shared" si="11"/>
        <v>1.9318181818181832E-2</v>
      </c>
      <c r="O60" s="52">
        <f t="shared" si="11"/>
        <v>2.2083333333333337E-2</v>
      </c>
      <c r="P60" s="52">
        <f t="shared" si="11"/>
        <v>2.4423076923076933E-2</v>
      </c>
      <c r="Q60" s="52">
        <f t="shared" si="11"/>
        <v>2.642857142857143E-2</v>
      </c>
      <c r="R60" s="52">
        <f t="shared" si="11"/>
        <v>2.8166666666666673E-2</v>
      </c>
      <c r="S60" s="52">
        <f t="shared" si="11"/>
        <v>2.9687500000000006E-2</v>
      </c>
      <c r="T60" s="52">
        <f t="shared" si="11"/>
        <v>3.1029411764705878E-2</v>
      </c>
      <c r="U60" s="52">
        <f t="shared" si="11"/>
        <v>3.2222222222222228E-2</v>
      </c>
      <c r="V60" s="52">
        <f t="shared" si="11"/>
        <v>3.3289473684210528E-2</v>
      </c>
      <c r="W60" s="52">
        <f t="shared" si="11"/>
        <v>3.4249999999999996E-2</v>
      </c>
      <c r="X60" s="52">
        <f t="shared" si="11"/>
        <v>3.5119047619047619E-2</v>
      </c>
      <c r="Y60" s="52">
        <f t="shared" si="11"/>
        <v>3.5909090909090911E-2</v>
      </c>
      <c r="Z60" s="52">
        <f t="shared" si="11"/>
        <v>3.6630434782608697E-2</v>
      </c>
      <c r="AA60" s="52">
        <f t="shared" si="11"/>
        <v>3.729166666666666E-2</v>
      </c>
      <c r="AB60" s="52">
        <f t="shared" si="11"/>
        <v>3.7900000000000003E-2</v>
      </c>
      <c r="AC60" s="52">
        <f t="shared" si="11"/>
        <v>3.8461538461538464E-2</v>
      </c>
      <c r="AD60" s="17"/>
    </row>
    <row r="61" spans="1:30" x14ac:dyDescent="0.25">
      <c r="B61" s="17"/>
      <c r="C61" s="42" t="s">
        <v>64</v>
      </c>
      <c r="D61" s="51">
        <f t="shared" ref="D61:AC61" si="12">D60/MAX($D$60:$XFD$60)*D6</f>
        <v>-812.49999999999932</v>
      </c>
      <c r="E61" s="52">
        <f t="shared" si="12"/>
        <v>-676</v>
      </c>
      <c r="F61" s="52">
        <f t="shared" si="12"/>
        <v>-539.49999999999943</v>
      </c>
      <c r="G61" s="52">
        <f t="shared" si="12"/>
        <v>-402.99999999999949</v>
      </c>
      <c r="H61" s="52">
        <f t="shared" si="12"/>
        <v>-266.50000000000006</v>
      </c>
      <c r="I61" s="52">
        <f t="shared" si="12"/>
        <v>-130.00000000000011</v>
      </c>
      <c r="J61" s="52">
        <f t="shared" si="12"/>
        <v>6.5000000000001492</v>
      </c>
      <c r="K61" s="52">
        <f t="shared" si="12"/>
        <v>143.0000000000004</v>
      </c>
      <c r="L61" s="52">
        <f t="shared" si="12"/>
        <v>279.5000000000004</v>
      </c>
      <c r="M61" s="52">
        <f t="shared" si="12"/>
        <v>416.00000000000011</v>
      </c>
      <c r="N61" s="52">
        <f t="shared" si="12"/>
        <v>552.50000000000034</v>
      </c>
      <c r="O61" s="52">
        <f t="shared" si="12"/>
        <v>689</v>
      </c>
      <c r="P61" s="52">
        <f t="shared" si="12"/>
        <v>825.50000000000034</v>
      </c>
      <c r="Q61" s="52">
        <f t="shared" si="12"/>
        <v>962</v>
      </c>
      <c r="R61" s="52">
        <f t="shared" si="12"/>
        <v>1098.5000000000002</v>
      </c>
      <c r="S61" s="52">
        <f t="shared" si="12"/>
        <v>1235.0000000000002</v>
      </c>
      <c r="T61" s="52">
        <f t="shared" si="12"/>
        <v>1371.4999999999998</v>
      </c>
      <c r="U61" s="52">
        <f t="shared" si="12"/>
        <v>1508.0000000000002</v>
      </c>
      <c r="V61" s="52">
        <f t="shared" si="12"/>
        <v>1644.5</v>
      </c>
      <c r="W61" s="52">
        <f t="shared" si="12"/>
        <v>1780.9999999999998</v>
      </c>
      <c r="X61" s="52">
        <f t="shared" si="12"/>
        <v>1917.5</v>
      </c>
      <c r="Y61" s="52">
        <f t="shared" si="12"/>
        <v>2054</v>
      </c>
      <c r="Z61" s="52">
        <f t="shared" si="12"/>
        <v>2190.5</v>
      </c>
      <c r="AA61" s="52">
        <f t="shared" si="12"/>
        <v>2326.9999999999995</v>
      </c>
      <c r="AB61" s="52">
        <f t="shared" si="12"/>
        <v>2463.5</v>
      </c>
      <c r="AC61" s="52">
        <f t="shared" si="12"/>
        <v>2600</v>
      </c>
      <c r="AD61" s="17"/>
    </row>
    <row r="62" spans="1:30" x14ac:dyDescent="0.25">
      <c r="B62" s="17"/>
      <c r="C62" s="42" t="s">
        <v>60</v>
      </c>
      <c r="D62" s="51">
        <f t="shared" ref="D62:AC62" si="13">(1-(($V$10-D5)*$R$21))/D6*$V$12</f>
        <v>0.78125</v>
      </c>
      <c r="E62" s="52">
        <f t="shared" si="13"/>
        <v>0.39500000000000002</v>
      </c>
      <c r="F62" s="52">
        <f t="shared" si="13"/>
        <v>0.26625000000000004</v>
      </c>
      <c r="G62" s="52">
        <f t="shared" si="13"/>
        <v>0.20187500000000003</v>
      </c>
      <c r="H62" s="52">
        <f t="shared" si="13"/>
        <v>0.16325000000000001</v>
      </c>
      <c r="I62" s="52">
        <f t="shared" si="13"/>
        <v>0.13749999999999998</v>
      </c>
      <c r="J62" s="52">
        <f t="shared" si="13"/>
        <v>0.11910714285714286</v>
      </c>
      <c r="K62" s="52">
        <f t="shared" si="13"/>
        <v>0.1053125</v>
      </c>
      <c r="L62" s="52">
        <f t="shared" si="13"/>
        <v>9.4583333333333339E-2</v>
      </c>
      <c r="M62" s="52">
        <f t="shared" si="13"/>
        <v>8.5999999999999993E-2</v>
      </c>
      <c r="N62" s="52">
        <f t="shared" si="13"/>
        <v>7.8977272727272729E-2</v>
      </c>
      <c r="O62" s="52">
        <f t="shared" si="13"/>
        <v>7.3124999999999996E-2</v>
      </c>
      <c r="P62" s="52">
        <f t="shared" si="13"/>
        <v>6.817307692307692E-2</v>
      </c>
      <c r="Q62" s="52">
        <f t="shared" si="13"/>
        <v>6.3928571428571432E-2</v>
      </c>
      <c r="R62" s="52">
        <f t="shared" si="13"/>
        <v>6.0250000000000005E-2</v>
      </c>
      <c r="S62" s="52">
        <f t="shared" si="13"/>
        <v>5.7031249999999999E-2</v>
      </c>
      <c r="T62" s="52">
        <f t="shared" si="13"/>
        <v>5.4191176470588236E-2</v>
      </c>
      <c r="U62" s="52">
        <f t="shared" si="13"/>
        <v>5.1666666666666666E-2</v>
      </c>
      <c r="V62" s="52">
        <f t="shared" si="13"/>
        <v>4.9407894736842102E-2</v>
      </c>
      <c r="W62" s="52">
        <f t="shared" si="13"/>
        <v>4.7375E-2</v>
      </c>
      <c r="X62" s="52">
        <f t="shared" si="13"/>
        <v>4.553571428571429E-2</v>
      </c>
      <c r="Y62" s="52">
        <f t="shared" si="13"/>
        <v>4.3863636363636362E-2</v>
      </c>
      <c r="Z62" s="52">
        <f t="shared" si="13"/>
        <v>4.2336956521739133E-2</v>
      </c>
      <c r="AA62" s="52">
        <f t="shared" si="13"/>
        <v>4.0937500000000002E-2</v>
      </c>
      <c r="AB62" s="52">
        <f t="shared" si="13"/>
        <v>3.9649999999999998E-2</v>
      </c>
      <c r="AC62" s="52">
        <f t="shared" si="13"/>
        <v>3.8461538461538464E-2</v>
      </c>
      <c r="AD62" s="17"/>
    </row>
    <row r="63" spans="1:30" x14ac:dyDescent="0.25">
      <c r="B63" s="17"/>
      <c r="C63" s="44" t="s">
        <v>65</v>
      </c>
      <c r="D63" s="51">
        <f t="shared" ref="D63:AC63" si="14">D62/MAX($D$62:$XFD$62)*D6</f>
        <v>100</v>
      </c>
      <c r="E63" s="52">
        <f t="shared" si="14"/>
        <v>101.12</v>
      </c>
      <c r="F63" s="52">
        <f t="shared" si="14"/>
        <v>102.24000000000001</v>
      </c>
      <c r="G63" s="52">
        <f t="shared" si="14"/>
        <v>103.36000000000001</v>
      </c>
      <c r="H63" s="52">
        <f t="shared" si="14"/>
        <v>104.48</v>
      </c>
      <c r="I63" s="52">
        <f t="shared" si="14"/>
        <v>105.6</v>
      </c>
      <c r="J63" s="52">
        <f t="shared" si="14"/>
        <v>106.72</v>
      </c>
      <c r="K63" s="52">
        <f t="shared" si="14"/>
        <v>107.84</v>
      </c>
      <c r="L63" s="52">
        <f t="shared" si="14"/>
        <v>108.96000000000001</v>
      </c>
      <c r="M63" s="52">
        <f t="shared" si="14"/>
        <v>110.08</v>
      </c>
      <c r="N63" s="52">
        <f t="shared" si="14"/>
        <v>111.2</v>
      </c>
      <c r="O63" s="52">
        <f t="shared" si="14"/>
        <v>112.32</v>
      </c>
      <c r="P63" s="52">
        <f t="shared" si="14"/>
        <v>113.44</v>
      </c>
      <c r="Q63" s="52">
        <f t="shared" si="14"/>
        <v>114.56</v>
      </c>
      <c r="R63" s="52">
        <f t="shared" si="14"/>
        <v>115.68</v>
      </c>
      <c r="S63" s="52">
        <f t="shared" si="14"/>
        <v>116.8</v>
      </c>
      <c r="T63" s="52">
        <f t="shared" si="14"/>
        <v>117.92</v>
      </c>
      <c r="U63" s="52">
        <f t="shared" si="14"/>
        <v>119.04</v>
      </c>
      <c r="V63" s="52">
        <f t="shared" si="14"/>
        <v>120.16</v>
      </c>
      <c r="W63" s="52">
        <f t="shared" si="14"/>
        <v>121.28</v>
      </c>
      <c r="X63" s="52">
        <f t="shared" si="14"/>
        <v>122.40000000000002</v>
      </c>
      <c r="Y63" s="52">
        <f t="shared" si="14"/>
        <v>123.51999999999998</v>
      </c>
      <c r="Z63" s="52">
        <f t="shared" si="14"/>
        <v>124.64</v>
      </c>
      <c r="AA63" s="52">
        <f t="shared" si="14"/>
        <v>125.76</v>
      </c>
      <c r="AB63" s="52">
        <f t="shared" si="14"/>
        <v>126.88</v>
      </c>
      <c r="AC63" s="52">
        <f t="shared" si="14"/>
        <v>128</v>
      </c>
      <c r="AD63" s="17"/>
    </row>
    <row r="64" spans="1:30" x14ac:dyDescent="0.25">
      <c r="B64" s="17"/>
      <c r="C64" s="42" t="s">
        <v>61</v>
      </c>
      <c r="D64" s="51">
        <f t="shared" ref="D64:AC64" si="15">(1-(($V$10-D5)*$R$22))/D6*$V$12</f>
        <v>-6.8750000000000009</v>
      </c>
      <c r="E64" s="52">
        <f t="shared" si="15"/>
        <v>-3.2800000000000002</v>
      </c>
      <c r="F64" s="52">
        <f t="shared" si="15"/>
        <v>-2.0816666666666666</v>
      </c>
      <c r="G64" s="52">
        <f t="shared" si="15"/>
        <v>-1.4824999999999999</v>
      </c>
      <c r="H64" s="52">
        <f t="shared" si="15"/>
        <v>-1.1230000000000002</v>
      </c>
      <c r="I64" s="52">
        <f t="shared" si="15"/>
        <v>-0.88333333333333341</v>
      </c>
      <c r="J64" s="52">
        <f t="shared" si="15"/>
        <v>-0.71214285714285719</v>
      </c>
      <c r="K64" s="52">
        <f t="shared" si="15"/>
        <v>-0.58374999999999999</v>
      </c>
      <c r="L64" s="52">
        <f t="shared" si="15"/>
        <v>-0.48388888888888881</v>
      </c>
      <c r="M64" s="52">
        <f t="shared" si="15"/>
        <v>-0.40400000000000008</v>
      </c>
      <c r="N64" s="52">
        <f t="shared" si="15"/>
        <v>-0.33863636363636368</v>
      </c>
      <c r="O64" s="52">
        <f t="shared" si="15"/>
        <v>-0.28416666666666668</v>
      </c>
      <c r="P64" s="52">
        <f t="shared" si="15"/>
        <v>-0.23807692307692305</v>
      </c>
      <c r="Q64" s="52">
        <f t="shared" si="15"/>
        <v>-0.19857142857142859</v>
      </c>
      <c r="R64" s="52">
        <f t="shared" si="15"/>
        <v>-0.16433333333333333</v>
      </c>
      <c r="S64" s="52">
        <f t="shared" si="15"/>
        <v>-0.13437499999999999</v>
      </c>
      <c r="T64" s="52">
        <f t="shared" si="15"/>
        <v>-0.10794117647058826</v>
      </c>
      <c r="U64" s="52">
        <f t="shared" si="15"/>
        <v>-8.4444444444444461E-2</v>
      </c>
      <c r="V64" s="52">
        <f t="shared" si="15"/>
        <v>-6.3421052631578947E-2</v>
      </c>
      <c r="W64" s="52">
        <f t="shared" si="15"/>
        <v>-4.4500000000000033E-2</v>
      </c>
      <c r="X64" s="52">
        <f t="shared" si="15"/>
        <v>-2.7380952380952398E-2</v>
      </c>
      <c r="Y64" s="52">
        <f t="shared" si="15"/>
        <v>-1.1818181818181828E-2</v>
      </c>
      <c r="Z64" s="52">
        <f t="shared" si="15"/>
        <v>2.3913043478260938E-3</v>
      </c>
      <c r="AA64" s="52">
        <f t="shared" si="15"/>
        <v>1.5416666666666645E-2</v>
      </c>
      <c r="AB64" s="52">
        <f t="shared" si="15"/>
        <v>2.7399999999999987E-2</v>
      </c>
      <c r="AC64" s="52">
        <f t="shared" si="15"/>
        <v>3.8461538461538464E-2</v>
      </c>
      <c r="AD64" s="17"/>
    </row>
    <row r="65" spans="2:30" x14ac:dyDescent="0.25">
      <c r="B65" s="17"/>
      <c r="C65" s="44" t="s">
        <v>66</v>
      </c>
      <c r="D65" s="51">
        <f t="shared" ref="D65:AC65" si="16">D64/MAX($D$64:$XFD$64)*D6</f>
        <v>-17875</v>
      </c>
      <c r="E65" s="52">
        <f t="shared" si="16"/>
        <v>-17056</v>
      </c>
      <c r="F65" s="52">
        <f t="shared" si="16"/>
        <v>-16236.999999999998</v>
      </c>
      <c r="G65" s="52">
        <f t="shared" si="16"/>
        <v>-15417.999999999998</v>
      </c>
      <c r="H65" s="52">
        <f t="shared" si="16"/>
        <v>-14599.000000000002</v>
      </c>
      <c r="I65" s="52">
        <f t="shared" si="16"/>
        <v>-13780.000000000002</v>
      </c>
      <c r="J65" s="52">
        <f t="shared" si="16"/>
        <v>-12961</v>
      </c>
      <c r="K65" s="52">
        <f t="shared" si="16"/>
        <v>-12141.999999999998</v>
      </c>
      <c r="L65" s="52">
        <f t="shared" si="16"/>
        <v>-11322.999999999996</v>
      </c>
      <c r="M65" s="52">
        <f t="shared" si="16"/>
        <v>-10504.000000000002</v>
      </c>
      <c r="N65" s="52">
        <f t="shared" si="16"/>
        <v>-9685</v>
      </c>
      <c r="O65" s="52">
        <f t="shared" si="16"/>
        <v>-8866</v>
      </c>
      <c r="P65" s="52">
        <f t="shared" si="16"/>
        <v>-8046.9999999999982</v>
      </c>
      <c r="Q65" s="52">
        <f t="shared" si="16"/>
        <v>-7228</v>
      </c>
      <c r="R65" s="52">
        <f t="shared" si="16"/>
        <v>-6408.9999999999991</v>
      </c>
      <c r="S65" s="52">
        <f t="shared" si="16"/>
        <v>-5589.9999999999991</v>
      </c>
      <c r="T65" s="52">
        <f t="shared" si="16"/>
        <v>-4771.0000000000009</v>
      </c>
      <c r="U65" s="52">
        <f t="shared" si="16"/>
        <v>-3952.0000000000005</v>
      </c>
      <c r="V65" s="52">
        <f t="shared" si="16"/>
        <v>-3132.9999999999995</v>
      </c>
      <c r="W65" s="52">
        <f t="shared" si="16"/>
        <v>-2314.0000000000014</v>
      </c>
      <c r="X65" s="52">
        <f t="shared" si="16"/>
        <v>-1495.0000000000007</v>
      </c>
      <c r="Y65" s="52">
        <f t="shared" si="16"/>
        <v>-676.00000000000057</v>
      </c>
      <c r="Z65" s="52">
        <f t="shared" si="16"/>
        <v>143.0000000000004</v>
      </c>
      <c r="AA65" s="52">
        <f t="shared" si="16"/>
        <v>961.99999999999852</v>
      </c>
      <c r="AB65" s="52">
        <f t="shared" si="16"/>
        <v>1780.9999999999989</v>
      </c>
      <c r="AC65" s="52">
        <f t="shared" si="16"/>
        <v>2600</v>
      </c>
      <c r="AD65" s="17"/>
    </row>
    <row r="66" spans="2:30" x14ac:dyDescent="0.25">
      <c r="B66" s="17"/>
      <c r="C66" s="42" t="s">
        <v>62</v>
      </c>
      <c r="D66" s="51">
        <f t="shared" ref="D66:AC66" si="17">(1-(($V$10-D5)*$R$23))/D6*$V$12</f>
        <v>-2.5</v>
      </c>
      <c r="E66" s="52">
        <f t="shared" si="17"/>
        <v>-1.1800000000000002</v>
      </c>
      <c r="F66" s="52">
        <f t="shared" si="17"/>
        <v>-0.74</v>
      </c>
      <c r="G66" s="52">
        <f t="shared" si="17"/>
        <v>-0.52</v>
      </c>
      <c r="H66" s="52">
        <f t="shared" si="17"/>
        <v>-0.38800000000000007</v>
      </c>
      <c r="I66" s="52">
        <f t="shared" si="17"/>
        <v>-0.30000000000000004</v>
      </c>
      <c r="J66" s="52">
        <f t="shared" si="17"/>
        <v>-0.23714285714285716</v>
      </c>
      <c r="K66" s="52">
        <f t="shared" si="17"/>
        <v>-0.19</v>
      </c>
      <c r="L66" s="52">
        <f t="shared" si="17"/>
        <v>-0.15333333333333332</v>
      </c>
      <c r="M66" s="52">
        <f t="shared" si="17"/>
        <v>-0.12400000000000003</v>
      </c>
      <c r="N66" s="52">
        <f t="shared" si="17"/>
        <v>-0.1</v>
      </c>
      <c r="O66" s="52">
        <f t="shared" si="17"/>
        <v>-8.0000000000000016E-2</v>
      </c>
      <c r="P66" s="52">
        <f t="shared" si="17"/>
        <v>-6.3076923076923086E-2</v>
      </c>
      <c r="Q66" s="52">
        <f t="shared" si="17"/>
        <v>-4.8571428571428585E-2</v>
      </c>
      <c r="R66" s="52">
        <f t="shared" si="17"/>
        <v>-3.6000000000000004E-2</v>
      </c>
      <c r="S66" s="52">
        <f t="shared" si="17"/>
        <v>-2.4999999999999994E-2</v>
      </c>
      <c r="T66" s="52">
        <f t="shared" si="17"/>
        <v>-1.5294117647058838E-2</v>
      </c>
      <c r="U66" s="52">
        <f t="shared" si="17"/>
        <v>-6.6666666666666723E-3</v>
      </c>
      <c r="V66" s="52">
        <f t="shared" si="17"/>
        <v>1.0526315789473693E-3</v>
      </c>
      <c r="W66" s="52">
        <f t="shared" si="17"/>
        <v>7.9999999999999846E-3</v>
      </c>
      <c r="X66" s="52">
        <f t="shared" si="17"/>
        <v>1.4285714285714277E-2</v>
      </c>
      <c r="Y66" s="52">
        <f t="shared" si="17"/>
        <v>1.9999999999999997E-2</v>
      </c>
      <c r="Z66" s="52">
        <f t="shared" si="17"/>
        <v>2.521739130434783E-2</v>
      </c>
      <c r="AA66" s="52">
        <f t="shared" si="17"/>
        <v>2.9999999999999992E-2</v>
      </c>
      <c r="AB66" s="52">
        <f t="shared" si="17"/>
        <v>3.4399999999999993E-2</v>
      </c>
      <c r="AC66" s="52">
        <f t="shared" si="17"/>
        <v>3.8461538461538464E-2</v>
      </c>
      <c r="AD66" s="17"/>
    </row>
    <row r="67" spans="2:30" x14ac:dyDescent="0.25">
      <c r="B67" s="17"/>
      <c r="C67" s="44" t="s">
        <v>67</v>
      </c>
      <c r="D67" s="51">
        <f t="shared" ref="D67:AC67" si="18">D66/MAX($D$66:$XFD$66)*D6</f>
        <v>-6500</v>
      </c>
      <c r="E67" s="52">
        <f t="shared" si="18"/>
        <v>-6136.0000000000009</v>
      </c>
      <c r="F67" s="52">
        <f t="shared" si="18"/>
        <v>-5771.9999999999991</v>
      </c>
      <c r="G67" s="52">
        <f t="shared" si="18"/>
        <v>-5408</v>
      </c>
      <c r="H67" s="52">
        <f t="shared" si="18"/>
        <v>-5044.0000000000009</v>
      </c>
      <c r="I67" s="52">
        <f t="shared" si="18"/>
        <v>-4680</v>
      </c>
      <c r="J67" s="52">
        <f t="shared" si="18"/>
        <v>-4316</v>
      </c>
      <c r="K67" s="52">
        <f t="shared" si="18"/>
        <v>-3951.9999999999995</v>
      </c>
      <c r="L67" s="52">
        <f t="shared" si="18"/>
        <v>-3587.9999999999995</v>
      </c>
      <c r="M67" s="52">
        <f t="shared" si="18"/>
        <v>-3224.0000000000005</v>
      </c>
      <c r="N67" s="52">
        <f t="shared" si="18"/>
        <v>-2860</v>
      </c>
      <c r="O67" s="52">
        <f t="shared" si="18"/>
        <v>-2496</v>
      </c>
      <c r="P67" s="52">
        <f t="shared" si="18"/>
        <v>-2132</v>
      </c>
      <c r="Q67" s="52">
        <f t="shared" si="18"/>
        <v>-1768.0000000000005</v>
      </c>
      <c r="R67" s="52">
        <f t="shared" si="18"/>
        <v>-1404</v>
      </c>
      <c r="S67" s="52">
        <f t="shared" si="18"/>
        <v>-1039.9999999999998</v>
      </c>
      <c r="T67" s="52">
        <f t="shared" si="18"/>
        <v>-676.00000000000068</v>
      </c>
      <c r="U67" s="52">
        <f t="shared" si="18"/>
        <v>-312.00000000000028</v>
      </c>
      <c r="V67" s="52">
        <f t="shared" si="18"/>
        <v>52.000000000000043</v>
      </c>
      <c r="W67" s="52">
        <f t="shared" si="18"/>
        <v>415.99999999999915</v>
      </c>
      <c r="X67" s="52">
        <f t="shared" si="18"/>
        <v>779.99999999999943</v>
      </c>
      <c r="Y67" s="52">
        <f t="shared" si="18"/>
        <v>1143.9999999999998</v>
      </c>
      <c r="Z67" s="52">
        <f t="shared" si="18"/>
        <v>1508.0000000000002</v>
      </c>
      <c r="AA67" s="52">
        <f t="shared" si="18"/>
        <v>1871.9999999999993</v>
      </c>
      <c r="AB67" s="52">
        <f t="shared" si="18"/>
        <v>2235.9999999999995</v>
      </c>
      <c r="AC67" s="52">
        <f t="shared" si="18"/>
        <v>2600</v>
      </c>
      <c r="AD67" s="17"/>
    </row>
    <row r="68" spans="2:30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</sheetData>
  <conditionalFormatting sqref="C40:AC40">
    <cfRule type="cellIs" dxfId="17" priority="3" operator="equal">
      <formula>1</formula>
    </cfRule>
  </conditionalFormatting>
  <conditionalFormatting sqref="C46:AC46">
    <cfRule type="cellIs" dxfId="16" priority="2" operator="equal">
      <formula>1</formula>
    </cfRule>
  </conditionalFormatting>
  <conditionalFormatting sqref="D45:AC49">
    <cfRule type="cellIs" dxfId="15" priority="1" operator="equal">
      <formula>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85"/>
  <sheetViews>
    <sheetView zoomScale="60" zoomScaleNormal="60" workbookViewId="0"/>
  </sheetViews>
  <sheetFormatPr defaultRowHeight="15" x14ac:dyDescent="0.25"/>
  <cols>
    <col min="1" max="1" width="2.42578125" style="31" customWidth="1"/>
    <col min="2" max="2" width="3.42578125" style="31" customWidth="1"/>
    <col min="3" max="3" width="15.140625" style="31" customWidth="1"/>
    <col min="4" max="10" width="9.42578125" style="31" customWidth="1"/>
    <col min="11" max="11" width="9.140625" style="31"/>
    <col min="12" max="12" width="9.42578125" style="31" customWidth="1"/>
    <col min="13" max="13" width="9.28515625" style="31" customWidth="1"/>
    <col min="14" max="14" width="11.140625" style="31" customWidth="1"/>
    <col min="15" max="15" width="9.140625" style="31" customWidth="1"/>
    <col min="16" max="16" width="9.42578125" style="31" customWidth="1"/>
    <col min="17" max="17" width="9.140625" style="31" customWidth="1"/>
    <col min="18" max="19" width="9.28515625" style="31" customWidth="1"/>
    <col min="20" max="29" width="9.42578125" style="31" customWidth="1"/>
    <col min="30" max="16384" width="9.140625" style="31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160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3">
        <f>'NX Utility Index'!D5</f>
        <v>3.5000000000000003E-2</v>
      </c>
      <c r="E5" s="14">
        <f>'NX Utility Index'!E5</f>
        <v>7.0000000000000007E-2</v>
      </c>
      <c r="F5" s="14">
        <f>'NX Utility Index'!F5</f>
        <v>0.105</v>
      </c>
      <c r="G5" s="14">
        <f>'NX Utility Index'!G5</f>
        <v>0.14000000000000001</v>
      </c>
      <c r="H5" s="14">
        <f>'NX Utility Index'!H5</f>
        <v>0.17499999999999999</v>
      </c>
      <c r="I5" s="14">
        <f>'NX Utility Index'!I5</f>
        <v>0.21</v>
      </c>
      <c r="J5" s="14">
        <f>'NX Utility Index'!J5</f>
        <v>0.245</v>
      </c>
      <c r="K5" s="14">
        <f>'NX Utility Index'!K5</f>
        <v>0.28000000000000003</v>
      </c>
      <c r="L5" s="14">
        <f>'NX Utility Index'!L5</f>
        <v>0.315</v>
      </c>
      <c r="M5" s="14">
        <f>'NX Utility Index'!M5</f>
        <v>0.35</v>
      </c>
      <c r="N5" s="14">
        <f>'NX Utility Index'!N5</f>
        <v>0.38500000000000001</v>
      </c>
      <c r="O5" s="14">
        <f>'NX Utility Index'!O5</f>
        <v>0.42</v>
      </c>
      <c r="P5" s="14">
        <f>'NX Utility Index'!P5</f>
        <v>0.45500000000000002</v>
      </c>
      <c r="Q5" s="14">
        <f>'NX Utility Index'!Q5</f>
        <v>0.49</v>
      </c>
      <c r="R5" s="14">
        <f>'NX Utility Index'!R5</f>
        <v>0.52500000000000002</v>
      </c>
      <c r="S5" s="14">
        <f>'NX Utility Index'!S5</f>
        <v>0.56000000000000005</v>
      </c>
      <c r="T5" s="14">
        <f>'NX Utility Index'!T5</f>
        <v>0.59499999999999997</v>
      </c>
      <c r="U5" s="14">
        <f>'NX Utility Index'!U5</f>
        <v>0.63</v>
      </c>
      <c r="V5" s="14">
        <f>'NX Utility Index'!V5</f>
        <v>0.66500000000000004</v>
      </c>
      <c r="W5" s="14">
        <f>'NX Utility Index'!W5</f>
        <v>0.7</v>
      </c>
      <c r="X5" s="14">
        <f>'NX Utility Index'!X5</f>
        <v>0.73499999999999999</v>
      </c>
      <c r="Y5" s="14">
        <f>'NX Utility Index'!Y5</f>
        <v>0.77</v>
      </c>
      <c r="Z5" s="14">
        <f>'NX Utility Index'!Z5</f>
        <v>0.80500000000000005</v>
      </c>
      <c r="AA5" s="14">
        <f>'NX Utility Index'!AA5</f>
        <v>0.84</v>
      </c>
      <c r="AB5" s="14">
        <f>'NX Utility Index'!AB5</f>
        <v>0.875</v>
      </c>
      <c r="AC5" s="14">
        <f>'NX Utility Index'!AC5</f>
        <v>0.91</v>
      </c>
      <c r="AD5" s="16"/>
    </row>
    <row r="6" spans="2:30" customFormat="1" x14ac:dyDescent="0.25">
      <c r="B6" s="16"/>
      <c r="C6" s="8" t="s">
        <v>35</v>
      </c>
      <c r="D6" s="15">
        <f>'NX Utility Index'!D6</f>
        <v>100</v>
      </c>
      <c r="E6" s="9">
        <f>'NX Utility Index'!E6</f>
        <v>200</v>
      </c>
      <c r="F6" s="9">
        <f>'NX Utility Index'!F6</f>
        <v>300</v>
      </c>
      <c r="G6" s="9">
        <f>'NX Utility Index'!G6</f>
        <v>400</v>
      </c>
      <c r="H6" s="9">
        <f>'NX Utility Index'!H6</f>
        <v>500</v>
      </c>
      <c r="I6" s="9">
        <f>'NX Utility Index'!I6</f>
        <v>600</v>
      </c>
      <c r="J6" s="9">
        <f>'NX Utility Index'!J6</f>
        <v>700</v>
      </c>
      <c r="K6" s="9">
        <f>'NX Utility Index'!K6</f>
        <v>800</v>
      </c>
      <c r="L6" s="9">
        <f>'NX Utility Index'!L6</f>
        <v>900</v>
      </c>
      <c r="M6" s="9">
        <f>'NX Utility Index'!M6</f>
        <v>1000</v>
      </c>
      <c r="N6" s="9">
        <f>'NX Utility Index'!N6</f>
        <v>1100</v>
      </c>
      <c r="O6" s="9">
        <f>'NX Utility Index'!O6</f>
        <v>1200</v>
      </c>
      <c r="P6" s="9">
        <f>'NX Utility Index'!P6</f>
        <v>1300</v>
      </c>
      <c r="Q6" s="9">
        <f>'NX Utility Index'!Q6</f>
        <v>1400</v>
      </c>
      <c r="R6" s="9">
        <f>'NX Utility Index'!R6</f>
        <v>1500</v>
      </c>
      <c r="S6" s="9">
        <f>'NX Utility Index'!S6</f>
        <v>1600</v>
      </c>
      <c r="T6" s="9">
        <f>'NX Utility Index'!T6</f>
        <v>1700</v>
      </c>
      <c r="U6" s="9">
        <f>'NX Utility Index'!U6</f>
        <v>1800</v>
      </c>
      <c r="V6" s="9">
        <f>'NX Utility Index'!V6</f>
        <v>1900</v>
      </c>
      <c r="W6" s="9">
        <f>'NX Utility Index'!W6</f>
        <v>2000</v>
      </c>
      <c r="X6" s="9">
        <f>'NX Utility Index'!X6</f>
        <v>2100</v>
      </c>
      <c r="Y6" s="9">
        <f>'NX Utility Index'!Y6</f>
        <v>2200</v>
      </c>
      <c r="Z6" s="9">
        <f>'NX Utility Index'!Z6</f>
        <v>2300</v>
      </c>
      <c r="AA6" s="9">
        <f>'NX Utility Index'!AA6</f>
        <v>2400</v>
      </c>
      <c r="AB6" s="9">
        <f>'NX Utility Index'!AB6</f>
        <v>2500</v>
      </c>
      <c r="AC6" s="9">
        <f>'NX Utility Index'!AC6</f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23" t="s">
        <v>72</v>
      </c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5" t="s">
        <v>74</v>
      </c>
      <c r="O9" s="6"/>
      <c r="P9" s="5"/>
      <c r="Q9" s="5"/>
      <c r="R9" s="5" t="s">
        <v>75</v>
      </c>
      <c r="S9" s="6"/>
      <c r="T9" s="6"/>
      <c r="U9" s="12"/>
      <c r="V9" s="12"/>
      <c r="W9" s="12"/>
      <c r="X9" s="12"/>
      <c r="Y9" s="11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6" t="s">
        <v>32</v>
      </c>
      <c r="O10" s="6" t="s">
        <v>70</v>
      </c>
      <c r="P10" s="6"/>
      <c r="Q10" s="6"/>
      <c r="R10" s="6"/>
      <c r="S10" s="6"/>
      <c r="T10" s="6"/>
      <c r="U10" s="12"/>
      <c r="V10" s="12"/>
      <c r="W10" s="12"/>
      <c r="X10" s="12"/>
      <c r="Y10" s="11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6" t="s">
        <v>38</v>
      </c>
      <c r="O11" s="6" t="s">
        <v>71</v>
      </c>
      <c r="P11" s="6"/>
      <c r="Q11" s="6"/>
      <c r="R11" s="6"/>
      <c r="S11" s="6"/>
      <c r="T11" s="6"/>
      <c r="U11" s="12"/>
      <c r="V11" s="12"/>
      <c r="W11" s="12"/>
      <c r="X11" s="12"/>
      <c r="Y11" s="11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6" t="s">
        <v>76</v>
      </c>
      <c r="O12" s="6" t="s">
        <v>78</v>
      </c>
      <c r="P12" s="6"/>
      <c r="Q12" s="6"/>
      <c r="R12" s="6"/>
      <c r="S12" s="6"/>
      <c r="T12" s="6"/>
      <c r="U12" s="12"/>
      <c r="V12" s="12"/>
      <c r="W12" s="33">
        <v>100</v>
      </c>
      <c r="X12" s="12"/>
      <c r="Y12" s="11"/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6" t="s">
        <v>77</v>
      </c>
      <c r="O13" s="6" t="s">
        <v>79</v>
      </c>
      <c r="P13" s="6"/>
      <c r="Q13" s="6"/>
      <c r="R13" s="6"/>
      <c r="S13" s="6"/>
      <c r="T13" s="6"/>
      <c r="U13" s="12"/>
      <c r="V13" s="12"/>
      <c r="W13" s="33">
        <v>2600</v>
      </c>
      <c r="X13" s="12"/>
      <c r="Y13" s="11"/>
      <c r="Z13" s="11"/>
      <c r="AA13" s="11"/>
      <c r="AB13" s="11"/>
      <c r="AC13" s="11"/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17"/>
      <c r="O14" s="17"/>
      <c r="P14" s="17"/>
      <c r="Q14" s="17"/>
      <c r="R14" s="16"/>
      <c r="S14" s="17"/>
      <c r="T14" s="17"/>
      <c r="U14" s="17"/>
      <c r="V14" s="17"/>
      <c r="W14" s="17"/>
      <c r="X14" s="17"/>
      <c r="Y14" s="16"/>
      <c r="Z14" s="16"/>
      <c r="AA14" s="16"/>
      <c r="AB14" s="16"/>
      <c r="AC14" s="16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30" t="s">
        <v>27</v>
      </c>
      <c r="O15" s="33">
        <v>0.5</v>
      </c>
      <c r="P15" s="6"/>
      <c r="Q15" s="6"/>
      <c r="R15" s="6"/>
      <c r="S15" s="6"/>
      <c r="T15" s="6"/>
      <c r="U15" s="12"/>
      <c r="V15" s="12"/>
      <c r="W15" s="12"/>
      <c r="X15" s="12"/>
      <c r="Y15" s="11"/>
      <c r="Z15" s="11"/>
      <c r="AA15" s="11"/>
      <c r="AB15" s="11"/>
      <c r="AC15" s="11"/>
      <c r="AD15" s="16"/>
    </row>
    <row r="16" spans="2:30" customFormat="1" x14ac:dyDescent="0.25">
      <c r="B16" s="16"/>
      <c r="M16" s="17"/>
      <c r="N16" s="30" t="s">
        <v>28</v>
      </c>
      <c r="O16" s="30">
        <f>1-O15</f>
        <v>0.5</v>
      </c>
      <c r="P16" s="6"/>
      <c r="Q16" s="6"/>
      <c r="R16" s="6"/>
      <c r="S16" s="6"/>
      <c r="T16" s="6"/>
      <c r="U16" s="12"/>
      <c r="V16" s="12"/>
      <c r="W16" s="12"/>
      <c r="X16" s="12"/>
      <c r="Y16" s="11"/>
      <c r="Z16" s="11"/>
      <c r="AA16" s="11"/>
      <c r="AB16" s="11"/>
      <c r="AC16" s="11"/>
      <c r="AD16" s="16"/>
    </row>
    <row r="17" spans="2:30" customFormat="1" x14ac:dyDescent="0.25">
      <c r="B17" s="16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6"/>
      <c r="Z17" s="16"/>
      <c r="AA17" s="16"/>
      <c r="AB17" s="16"/>
      <c r="AC17" s="16"/>
      <c r="AD17" s="16"/>
    </row>
    <row r="18" spans="2:30" customFormat="1" x14ac:dyDescent="0.25">
      <c r="B18" s="16"/>
      <c r="M18" s="17"/>
      <c r="N18" s="5" t="s">
        <v>69</v>
      </c>
      <c r="O18" s="4"/>
      <c r="P18" s="4"/>
      <c r="Q18" s="4"/>
      <c r="R18" s="4"/>
      <c r="S18" s="11"/>
      <c r="T18" s="12"/>
      <c r="U18" s="5" t="s">
        <v>80</v>
      </c>
      <c r="V18" s="12"/>
      <c r="W18" s="12"/>
      <c r="X18" s="12"/>
      <c r="Y18" s="11"/>
      <c r="Z18" s="11"/>
      <c r="AA18" s="11"/>
      <c r="AB18" s="11"/>
      <c r="AC18" s="11"/>
      <c r="AD18" s="16"/>
    </row>
    <row r="19" spans="2:30" customFormat="1" x14ac:dyDescent="0.25">
      <c r="B19" s="16"/>
      <c r="M19" s="16"/>
      <c r="N19" s="30" t="s">
        <v>48</v>
      </c>
      <c r="O19" s="33">
        <v>0.3</v>
      </c>
      <c r="P19" s="36"/>
      <c r="Q19" s="30"/>
      <c r="R19" s="30"/>
      <c r="S19" s="30"/>
      <c r="T19" s="30"/>
      <c r="U19" s="30" t="s">
        <v>81</v>
      </c>
      <c r="V19" s="37"/>
      <c r="W19" s="33">
        <v>200</v>
      </c>
      <c r="X19" s="37"/>
      <c r="Y19" s="11"/>
      <c r="Z19" s="11"/>
      <c r="AA19" s="11"/>
      <c r="AB19" s="11"/>
      <c r="AC19" s="11"/>
      <c r="AD19" s="16"/>
    </row>
    <row r="20" spans="2:30" customFormat="1" x14ac:dyDescent="0.25">
      <c r="B20" s="16"/>
      <c r="M20" s="16"/>
      <c r="N20" s="30" t="s">
        <v>49</v>
      </c>
      <c r="O20" s="30">
        <f>1-O19</f>
        <v>0.7</v>
      </c>
      <c r="P20" s="36"/>
      <c r="Q20" s="30"/>
      <c r="R20" s="30"/>
      <c r="S20" s="30"/>
      <c r="T20" s="30"/>
      <c r="U20" s="30" t="s">
        <v>82</v>
      </c>
      <c r="V20" s="36"/>
      <c r="W20" s="33">
        <v>2500</v>
      </c>
      <c r="X20" s="36"/>
      <c r="Y20" s="11"/>
      <c r="Z20" s="11"/>
      <c r="AA20" s="11"/>
      <c r="AB20" s="11"/>
      <c r="AC20" s="11"/>
      <c r="AD20" s="16"/>
    </row>
    <row r="21" spans="2:30" customFormat="1" x14ac:dyDescent="0.25">
      <c r="B21" s="16"/>
      <c r="M21" s="16"/>
      <c r="N21" s="30" t="s">
        <v>50</v>
      </c>
      <c r="O21" s="33">
        <v>0.4</v>
      </c>
      <c r="P21" s="36"/>
      <c r="Q21" s="30"/>
      <c r="R21" s="30"/>
      <c r="S21" s="30"/>
      <c r="T21" s="30"/>
      <c r="U21" s="30" t="s">
        <v>83</v>
      </c>
      <c r="V21" s="36"/>
      <c r="W21" s="33">
        <v>600</v>
      </c>
      <c r="X21" s="36"/>
      <c r="Y21" s="11"/>
      <c r="Z21" s="11"/>
      <c r="AA21" s="11"/>
      <c r="AB21" s="11"/>
      <c r="AC21" s="11"/>
      <c r="AD21" s="16"/>
    </row>
    <row r="22" spans="2:30" customFormat="1" x14ac:dyDescent="0.25">
      <c r="B22" s="16"/>
      <c r="M22" s="16"/>
      <c r="N22" s="30" t="s">
        <v>51</v>
      </c>
      <c r="O22" s="30">
        <f>1-O21</f>
        <v>0.6</v>
      </c>
      <c r="P22" s="36"/>
      <c r="Q22" s="30"/>
      <c r="R22" s="30"/>
      <c r="S22" s="30"/>
      <c r="T22" s="30"/>
      <c r="U22" s="30" t="s">
        <v>84</v>
      </c>
      <c r="V22" s="36"/>
      <c r="W22" s="33">
        <v>1200</v>
      </c>
      <c r="X22" s="36"/>
      <c r="Y22" s="11"/>
      <c r="Z22" s="11"/>
      <c r="AA22" s="11"/>
      <c r="AB22" s="11"/>
      <c r="AC22" s="11"/>
      <c r="AD22" s="16"/>
    </row>
    <row r="23" spans="2:30" customFormat="1" x14ac:dyDescent="0.25">
      <c r="B23" s="16"/>
      <c r="M23" s="16"/>
      <c r="N23" s="30" t="s">
        <v>52</v>
      </c>
      <c r="O23" s="33">
        <v>0.8</v>
      </c>
      <c r="P23" s="36"/>
      <c r="Q23" s="30"/>
      <c r="R23" s="30"/>
      <c r="S23" s="30"/>
      <c r="T23" s="30"/>
      <c r="U23" s="30" t="s">
        <v>89</v>
      </c>
      <c r="V23" s="36"/>
      <c r="W23" s="33">
        <v>400</v>
      </c>
      <c r="X23" s="36"/>
      <c r="Y23" s="11"/>
      <c r="Z23" s="11"/>
      <c r="AA23" s="11"/>
      <c r="AB23" s="11"/>
      <c r="AC23" s="11"/>
      <c r="AD23" s="16"/>
    </row>
    <row r="24" spans="2:30" customFormat="1" x14ac:dyDescent="0.25">
      <c r="B24" s="16"/>
      <c r="M24" s="16"/>
      <c r="N24" s="30" t="s">
        <v>53</v>
      </c>
      <c r="O24" s="30">
        <f>1-O23</f>
        <v>0.19999999999999996</v>
      </c>
      <c r="P24" s="36"/>
      <c r="Q24" s="30"/>
      <c r="R24" s="30"/>
      <c r="S24" s="30"/>
      <c r="T24" s="30"/>
      <c r="U24" s="30" t="s">
        <v>90</v>
      </c>
      <c r="V24" s="36"/>
      <c r="W24" s="33">
        <v>1100</v>
      </c>
      <c r="X24" s="36"/>
      <c r="Y24" s="11"/>
      <c r="Z24" s="11"/>
      <c r="AA24" s="11"/>
      <c r="AB24" s="11"/>
      <c r="AC24" s="11"/>
      <c r="AD24" s="16"/>
    </row>
    <row r="25" spans="2:30" customFormat="1" x14ac:dyDescent="0.25">
      <c r="B25" s="16"/>
      <c r="M25" s="16"/>
      <c r="N25" s="30" t="s">
        <v>54</v>
      </c>
      <c r="O25" s="33">
        <v>0.1</v>
      </c>
      <c r="P25" s="36"/>
      <c r="Q25" s="30"/>
      <c r="R25" s="30"/>
      <c r="S25" s="30"/>
      <c r="T25" s="30"/>
      <c r="U25" s="30" t="s">
        <v>85</v>
      </c>
      <c r="V25" s="36"/>
      <c r="W25" s="33">
        <v>1000</v>
      </c>
      <c r="X25" s="36"/>
      <c r="Y25" s="11"/>
      <c r="Z25" s="11"/>
      <c r="AA25" s="11"/>
      <c r="AB25" s="11"/>
      <c r="AC25" s="11"/>
      <c r="AD25" s="16"/>
    </row>
    <row r="26" spans="2:30" customFormat="1" x14ac:dyDescent="0.25">
      <c r="B26" s="16"/>
      <c r="M26" s="16"/>
      <c r="N26" s="30" t="s">
        <v>56</v>
      </c>
      <c r="O26" s="30">
        <f>1-O25</f>
        <v>0.9</v>
      </c>
      <c r="P26" s="36"/>
      <c r="Q26" s="30"/>
      <c r="R26" s="30"/>
      <c r="S26" s="30"/>
      <c r="T26" s="30"/>
      <c r="U26" s="30" t="s">
        <v>86</v>
      </c>
      <c r="V26" s="36"/>
      <c r="W26" s="33">
        <v>2000</v>
      </c>
      <c r="X26" s="36"/>
      <c r="Y26" s="11"/>
      <c r="Z26" s="11"/>
      <c r="AA26" s="11"/>
      <c r="AB26" s="11"/>
      <c r="AC26" s="11"/>
      <c r="AD26" s="16"/>
    </row>
    <row r="27" spans="2:30" customFormat="1" x14ac:dyDescent="0.25">
      <c r="B27" s="16"/>
      <c r="M27" s="16"/>
      <c r="N27" s="30" t="s">
        <v>57</v>
      </c>
      <c r="O27" s="33">
        <v>0.2</v>
      </c>
      <c r="P27" s="36"/>
      <c r="Q27" s="30"/>
      <c r="R27" s="30"/>
      <c r="S27" s="30"/>
      <c r="T27" s="30"/>
      <c r="U27" s="30" t="s">
        <v>87</v>
      </c>
      <c r="V27" s="36"/>
      <c r="W27" s="33">
        <v>1500</v>
      </c>
      <c r="X27" s="36"/>
      <c r="Y27" s="11"/>
      <c r="Z27" s="11"/>
      <c r="AA27" s="11"/>
      <c r="AB27" s="11"/>
      <c r="AC27" s="11"/>
      <c r="AD27" s="16"/>
    </row>
    <row r="28" spans="2:30" customFormat="1" x14ac:dyDescent="0.25">
      <c r="B28" s="16"/>
      <c r="M28" s="16"/>
      <c r="N28" s="30" t="s">
        <v>55</v>
      </c>
      <c r="O28" s="30">
        <f>1-O27</f>
        <v>0.8</v>
      </c>
      <c r="P28" s="36"/>
      <c r="Q28" s="30"/>
      <c r="R28" s="30"/>
      <c r="S28" s="30"/>
      <c r="T28" s="30"/>
      <c r="U28" s="30" t="s">
        <v>88</v>
      </c>
      <c r="V28" s="36"/>
      <c r="W28" s="33">
        <v>2200</v>
      </c>
      <c r="X28" s="36"/>
      <c r="Y28" s="11"/>
      <c r="Z28" s="11"/>
      <c r="AA28" s="11"/>
      <c r="AB28" s="11"/>
      <c r="AC28" s="11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44" t="s">
        <v>161</v>
      </c>
      <c r="O30" s="42"/>
      <c r="P30" s="42"/>
      <c r="Q30" s="42"/>
      <c r="R30" s="42"/>
      <c r="S30" s="42"/>
      <c r="T30" s="43"/>
      <c r="U30" s="43"/>
      <c r="V30" s="43"/>
      <c r="W30" s="45"/>
      <c r="X30" s="45"/>
      <c r="Y30" s="45"/>
      <c r="Z30" s="45"/>
      <c r="AA30" s="45"/>
      <c r="AB30" s="47"/>
      <c r="AC30" s="27"/>
      <c r="AD30" s="16"/>
    </row>
    <row r="31" spans="2:30" customFormat="1" x14ac:dyDescent="0.25">
      <c r="B31" s="16"/>
      <c r="C31" s="1"/>
      <c r="M31" s="16"/>
      <c r="N31" s="43" t="s">
        <v>164</v>
      </c>
      <c r="O31" s="42"/>
      <c r="P31" s="42"/>
      <c r="Q31" s="42"/>
      <c r="R31" s="42"/>
      <c r="S31" s="42"/>
      <c r="T31" s="43"/>
      <c r="U31" s="43"/>
      <c r="V31" s="43"/>
      <c r="W31" s="45"/>
      <c r="X31" s="45"/>
      <c r="Y31" s="45"/>
      <c r="Z31" s="45"/>
      <c r="AA31" s="45"/>
      <c r="AB31" s="47"/>
      <c r="AC31" s="27"/>
      <c r="AD31" s="16"/>
    </row>
    <row r="32" spans="2:30" customFormat="1" x14ac:dyDescent="0.25">
      <c r="B32" s="16"/>
      <c r="C32" s="1"/>
      <c r="M32" s="16"/>
      <c r="N32" s="42" t="s">
        <v>165</v>
      </c>
      <c r="O32" s="42"/>
      <c r="P32" s="42"/>
      <c r="Q32" s="42"/>
      <c r="R32" s="42"/>
      <c r="S32" s="42"/>
      <c r="T32" s="43"/>
      <c r="U32" s="43"/>
      <c r="V32" s="43"/>
      <c r="W32" s="45"/>
      <c r="X32" s="45"/>
      <c r="Y32" s="45"/>
      <c r="Z32" s="45"/>
      <c r="AA32" s="45"/>
      <c r="AB32" s="47"/>
      <c r="AC32" s="27"/>
      <c r="AD32" s="16"/>
    </row>
    <row r="33" spans="2:30" customFormat="1" x14ac:dyDescent="0.25">
      <c r="B33" s="16"/>
      <c r="C33" s="1"/>
      <c r="M33" s="16"/>
      <c r="N33" s="46" t="s">
        <v>162</v>
      </c>
      <c r="O33" s="46"/>
      <c r="P33" s="48"/>
      <c r="Q33" s="48"/>
      <c r="R33" s="48"/>
      <c r="S33" s="48"/>
      <c r="T33" s="27"/>
      <c r="U33" s="27"/>
      <c r="V33" s="27"/>
      <c r="W33" s="47"/>
      <c r="X33" s="47"/>
      <c r="Y33" s="47"/>
      <c r="Z33" s="47"/>
      <c r="AA33" s="47"/>
      <c r="AB33" s="47"/>
      <c r="AC33" s="27"/>
      <c r="AD33" s="16"/>
    </row>
    <row r="34" spans="2:30" customFormat="1" x14ac:dyDescent="0.25">
      <c r="B34" s="16"/>
      <c r="C34" s="1"/>
      <c r="M34" s="16"/>
      <c r="N34" s="48" t="s">
        <v>166</v>
      </c>
      <c r="O34" s="48"/>
      <c r="P34" s="48"/>
      <c r="Q34" s="48"/>
      <c r="R34" s="48"/>
      <c r="S34" s="48"/>
      <c r="T34" s="27"/>
      <c r="U34" s="27"/>
      <c r="V34" s="27"/>
      <c r="W34" s="47"/>
      <c r="X34" s="47"/>
      <c r="Y34" s="47"/>
      <c r="Z34" s="47"/>
      <c r="AA34" s="47"/>
      <c r="AB34" s="47"/>
      <c r="AC34" s="27"/>
      <c r="AD34" s="16"/>
    </row>
    <row r="35" spans="2:30" customFormat="1" ht="15.75" customHeight="1" x14ac:dyDescent="0.25">
      <c r="B35" s="16"/>
      <c r="M35" s="16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16"/>
      <c r="AD35" s="16"/>
    </row>
    <row r="36" spans="2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2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2:30" customFormat="1" x14ac:dyDescent="0.25">
      <c r="B39" s="16"/>
      <c r="C39" s="7" t="s">
        <v>91</v>
      </c>
      <c r="D39" s="13">
        <f>$O$16*D5+$O$15*(($W$13-D6)/($W$13-$W$12))</f>
        <v>0.51749999999999996</v>
      </c>
      <c r="E39" s="14">
        <f t="shared" ref="E39:AC39" si="0">$O$16*E5+$O$15*(($W$13-E6)/($W$13-$W$12))</f>
        <v>0.51500000000000001</v>
      </c>
      <c r="F39" s="14">
        <f t="shared" si="0"/>
        <v>0.51250000000000007</v>
      </c>
      <c r="G39" s="14">
        <f t="shared" si="0"/>
        <v>0.51</v>
      </c>
      <c r="H39" s="14">
        <f t="shared" si="0"/>
        <v>0.50749999999999995</v>
      </c>
      <c r="I39" s="14">
        <f t="shared" si="0"/>
        <v>0.505</v>
      </c>
      <c r="J39" s="14">
        <f t="shared" si="0"/>
        <v>0.50249999999999995</v>
      </c>
      <c r="K39" s="14">
        <f t="shared" si="0"/>
        <v>0.5</v>
      </c>
      <c r="L39" s="14">
        <f t="shared" si="0"/>
        <v>0.49750000000000005</v>
      </c>
      <c r="M39" s="14">
        <f t="shared" si="0"/>
        <v>0.495</v>
      </c>
      <c r="N39" s="14">
        <f t="shared" si="0"/>
        <v>0.49249999999999999</v>
      </c>
      <c r="O39" s="14">
        <f t="shared" si="0"/>
        <v>0.49</v>
      </c>
      <c r="P39" s="14">
        <f t="shared" si="0"/>
        <v>0.48750000000000004</v>
      </c>
      <c r="Q39" s="14">
        <f t="shared" si="0"/>
        <v>0.48499999999999999</v>
      </c>
      <c r="R39" s="14">
        <f t="shared" si="0"/>
        <v>0.48250000000000004</v>
      </c>
      <c r="S39" s="14">
        <f t="shared" si="0"/>
        <v>0.48000000000000004</v>
      </c>
      <c r="T39" s="14">
        <f t="shared" si="0"/>
        <v>0.47749999999999998</v>
      </c>
      <c r="U39" s="14">
        <f t="shared" si="0"/>
        <v>0.47499999999999998</v>
      </c>
      <c r="V39" s="14">
        <f t="shared" si="0"/>
        <v>0.47250000000000003</v>
      </c>
      <c r="W39" s="14">
        <f t="shared" si="0"/>
        <v>0.47</v>
      </c>
      <c r="X39" s="14">
        <f t="shared" si="0"/>
        <v>0.46750000000000003</v>
      </c>
      <c r="Y39" s="14">
        <f t="shared" si="0"/>
        <v>0.46500000000000002</v>
      </c>
      <c r="Z39" s="14">
        <f t="shared" si="0"/>
        <v>0.46250000000000002</v>
      </c>
      <c r="AA39" s="14">
        <f t="shared" si="0"/>
        <v>0.45999999999999996</v>
      </c>
      <c r="AB39" s="14">
        <f t="shared" si="0"/>
        <v>0.45750000000000002</v>
      </c>
      <c r="AC39" s="14">
        <f t="shared" si="0"/>
        <v>0.45500000000000002</v>
      </c>
      <c r="AD39" s="16"/>
    </row>
    <row r="40" spans="2:30" customFormat="1" x14ac:dyDescent="0.25">
      <c r="B40" s="16"/>
      <c r="C40" s="7" t="s">
        <v>40</v>
      </c>
      <c r="D40" s="15">
        <f t="shared" ref="D40:AC40" si="1">_xlfn.RANK.EQ(D39,$D$39:$AC$39)</f>
        <v>1</v>
      </c>
      <c r="E40" s="9">
        <f t="shared" si="1"/>
        <v>2</v>
      </c>
      <c r="F40" s="9">
        <f t="shared" si="1"/>
        <v>3</v>
      </c>
      <c r="G40" s="9">
        <f t="shared" si="1"/>
        <v>4</v>
      </c>
      <c r="H40" s="9">
        <f t="shared" si="1"/>
        <v>5</v>
      </c>
      <c r="I40" s="9">
        <f t="shared" si="1"/>
        <v>6</v>
      </c>
      <c r="J40" s="9">
        <f t="shared" si="1"/>
        <v>7</v>
      </c>
      <c r="K40" s="9">
        <f t="shared" si="1"/>
        <v>8</v>
      </c>
      <c r="L40" s="9">
        <f t="shared" si="1"/>
        <v>9</v>
      </c>
      <c r="M40" s="9">
        <f t="shared" si="1"/>
        <v>10</v>
      </c>
      <c r="N40" s="9">
        <f t="shared" si="1"/>
        <v>11</v>
      </c>
      <c r="O40" s="9">
        <f t="shared" si="1"/>
        <v>12</v>
      </c>
      <c r="P40" s="9">
        <f t="shared" si="1"/>
        <v>13</v>
      </c>
      <c r="Q40" s="9">
        <f t="shared" si="1"/>
        <v>14</v>
      </c>
      <c r="R40" s="9">
        <f t="shared" si="1"/>
        <v>15</v>
      </c>
      <c r="S40" s="9">
        <f t="shared" si="1"/>
        <v>16</v>
      </c>
      <c r="T40" s="9">
        <f t="shared" si="1"/>
        <v>17</v>
      </c>
      <c r="U40" s="9">
        <f t="shared" si="1"/>
        <v>18</v>
      </c>
      <c r="V40" s="9">
        <f t="shared" si="1"/>
        <v>19</v>
      </c>
      <c r="W40" s="9">
        <f t="shared" si="1"/>
        <v>20</v>
      </c>
      <c r="X40" s="9">
        <f t="shared" si="1"/>
        <v>21</v>
      </c>
      <c r="Y40" s="9">
        <f t="shared" si="1"/>
        <v>22</v>
      </c>
      <c r="Z40" s="9">
        <f t="shared" si="1"/>
        <v>23</v>
      </c>
      <c r="AA40" s="9">
        <f t="shared" si="1"/>
        <v>24</v>
      </c>
      <c r="AB40" s="9">
        <f t="shared" si="1"/>
        <v>25</v>
      </c>
      <c r="AC40" s="9">
        <f t="shared" si="1"/>
        <v>26</v>
      </c>
      <c r="AD40" s="16"/>
    </row>
    <row r="41" spans="2:30" customFormat="1" x14ac:dyDescent="0.25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2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2:30" customFormat="1" x14ac:dyDescent="0.25">
      <c r="B43" s="16"/>
      <c r="C43" s="5" t="s">
        <v>151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6"/>
    </row>
    <row r="44" spans="2:30" customFormat="1" x14ac:dyDescent="0.25">
      <c r="B44" s="16"/>
      <c r="C44" s="10" t="s">
        <v>0</v>
      </c>
      <c r="D44" s="7" t="s">
        <v>1</v>
      </c>
      <c r="E44" s="7" t="s">
        <v>2</v>
      </c>
      <c r="F44" s="7" t="s">
        <v>3</v>
      </c>
      <c r="G44" s="7" t="s">
        <v>4</v>
      </c>
      <c r="H44" s="7" t="s">
        <v>5</v>
      </c>
      <c r="I44" s="7" t="s">
        <v>6</v>
      </c>
      <c r="J44" s="7" t="s">
        <v>7</v>
      </c>
      <c r="K44" s="7" t="s">
        <v>8</v>
      </c>
      <c r="L44" s="7" t="s">
        <v>9</v>
      </c>
      <c r="M44" s="7" t="s">
        <v>10</v>
      </c>
      <c r="N44" s="7" t="s">
        <v>11</v>
      </c>
      <c r="O44" s="7" t="s">
        <v>12</v>
      </c>
      <c r="P44" s="7" t="s">
        <v>13</v>
      </c>
      <c r="Q44" s="7" t="s">
        <v>14</v>
      </c>
      <c r="R44" s="7" t="s">
        <v>15</v>
      </c>
      <c r="S44" s="7" t="s">
        <v>16</v>
      </c>
      <c r="T44" s="7" t="s">
        <v>17</v>
      </c>
      <c r="U44" s="7" t="s">
        <v>18</v>
      </c>
      <c r="V44" s="7" t="s">
        <v>19</v>
      </c>
      <c r="W44" s="7" t="s">
        <v>20</v>
      </c>
      <c r="X44" s="7" t="s">
        <v>21</v>
      </c>
      <c r="Y44" s="7" t="s">
        <v>22</v>
      </c>
      <c r="Z44" s="7" t="s">
        <v>23</v>
      </c>
      <c r="AA44" s="7" t="s">
        <v>24</v>
      </c>
      <c r="AB44" s="7" t="s">
        <v>25</v>
      </c>
      <c r="AC44" s="7" t="s">
        <v>26</v>
      </c>
      <c r="AD44" s="16"/>
    </row>
    <row r="45" spans="2:30" customFormat="1" x14ac:dyDescent="0.25">
      <c r="B45" s="16"/>
      <c r="C45" s="7" t="s">
        <v>58</v>
      </c>
      <c r="D45" s="13">
        <f>_xlfn.RANK.EQ(D63,$D$63:$AC$63)</f>
        <v>26</v>
      </c>
      <c r="E45" s="14">
        <f t="shared" ref="E45:AC45" si="2">_xlfn.RANK.EQ(E63,$D$63:$AC$63)</f>
        <v>25</v>
      </c>
      <c r="F45" s="14">
        <f t="shared" si="2"/>
        <v>24</v>
      </c>
      <c r="G45" s="14">
        <f t="shared" si="2"/>
        <v>23</v>
      </c>
      <c r="H45" s="14">
        <f t="shared" si="2"/>
        <v>22</v>
      </c>
      <c r="I45" s="14">
        <f t="shared" si="2"/>
        <v>21</v>
      </c>
      <c r="J45" s="14">
        <f t="shared" si="2"/>
        <v>20</v>
      </c>
      <c r="K45" s="14">
        <f t="shared" si="2"/>
        <v>19</v>
      </c>
      <c r="L45" s="14">
        <f t="shared" si="2"/>
        <v>18</v>
      </c>
      <c r="M45" s="14">
        <f t="shared" si="2"/>
        <v>17</v>
      </c>
      <c r="N45" s="14">
        <f t="shared" si="2"/>
        <v>16</v>
      </c>
      <c r="O45" s="14">
        <f t="shared" si="2"/>
        <v>15</v>
      </c>
      <c r="P45" s="14">
        <f t="shared" si="2"/>
        <v>14</v>
      </c>
      <c r="Q45" s="14">
        <f t="shared" si="2"/>
        <v>13</v>
      </c>
      <c r="R45" s="14">
        <f t="shared" si="2"/>
        <v>12</v>
      </c>
      <c r="S45" s="14">
        <f t="shared" si="2"/>
        <v>11</v>
      </c>
      <c r="T45" s="14">
        <f t="shared" si="2"/>
        <v>10</v>
      </c>
      <c r="U45" s="14">
        <f t="shared" si="2"/>
        <v>9</v>
      </c>
      <c r="V45" s="14">
        <f t="shared" si="2"/>
        <v>8</v>
      </c>
      <c r="W45" s="14">
        <f t="shared" si="2"/>
        <v>7</v>
      </c>
      <c r="X45" s="14">
        <f t="shared" si="2"/>
        <v>6</v>
      </c>
      <c r="Y45" s="14">
        <f t="shared" si="2"/>
        <v>5</v>
      </c>
      <c r="Z45" s="14">
        <f t="shared" si="2"/>
        <v>4</v>
      </c>
      <c r="AA45" s="14">
        <f t="shared" si="2"/>
        <v>3</v>
      </c>
      <c r="AB45" s="14">
        <f t="shared" si="2"/>
        <v>2</v>
      </c>
      <c r="AC45" s="14">
        <f t="shared" si="2"/>
        <v>1</v>
      </c>
      <c r="AD45" s="16"/>
    </row>
    <row r="46" spans="2:30" customFormat="1" x14ac:dyDescent="0.25">
      <c r="B46" s="16"/>
      <c r="C46" s="7" t="s">
        <v>59</v>
      </c>
      <c r="D46" s="15">
        <f>_xlfn.RANK.EQ(D65,$D$65:$AC$65)</f>
        <v>26</v>
      </c>
      <c r="E46" s="9">
        <f t="shared" ref="E46:AC46" si="3">_xlfn.RANK.EQ(E65,$D$65:$AC$65)</f>
        <v>25</v>
      </c>
      <c r="F46" s="9">
        <f t="shared" si="3"/>
        <v>24</v>
      </c>
      <c r="G46" s="9">
        <f t="shared" si="3"/>
        <v>23</v>
      </c>
      <c r="H46" s="9">
        <f t="shared" si="3"/>
        <v>22</v>
      </c>
      <c r="I46" s="9">
        <f t="shared" si="3"/>
        <v>21</v>
      </c>
      <c r="J46" s="9">
        <f t="shared" si="3"/>
        <v>20</v>
      </c>
      <c r="K46" s="9">
        <f t="shared" si="3"/>
        <v>19</v>
      </c>
      <c r="L46" s="9">
        <f t="shared" si="3"/>
        <v>18</v>
      </c>
      <c r="M46" s="9">
        <f t="shared" si="3"/>
        <v>17</v>
      </c>
      <c r="N46" s="9">
        <f t="shared" si="3"/>
        <v>16</v>
      </c>
      <c r="O46" s="9">
        <f t="shared" si="3"/>
        <v>15</v>
      </c>
      <c r="P46" s="9">
        <f t="shared" si="3"/>
        <v>14</v>
      </c>
      <c r="Q46" s="9">
        <f t="shared" si="3"/>
        <v>13</v>
      </c>
      <c r="R46" s="9">
        <f t="shared" si="3"/>
        <v>12</v>
      </c>
      <c r="S46" s="9">
        <f t="shared" si="3"/>
        <v>11</v>
      </c>
      <c r="T46" s="9">
        <f t="shared" si="3"/>
        <v>10</v>
      </c>
      <c r="U46" s="9">
        <f t="shared" si="3"/>
        <v>9</v>
      </c>
      <c r="V46" s="9">
        <f t="shared" si="3"/>
        <v>8</v>
      </c>
      <c r="W46" s="9">
        <f t="shared" si="3"/>
        <v>7</v>
      </c>
      <c r="X46" s="9">
        <f t="shared" si="3"/>
        <v>6</v>
      </c>
      <c r="Y46" s="9">
        <f t="shared" si="3"/>
        <v>5</v>
      </c>
      <c r="Z46" s="9">
        <f t="shared" si="3"/>
        <v>4</v>
      </c>
      <c r="AA46" s="9">
        <f t="shared" si="3"/>
        <v>3</v>
      </c>
      <c r="AB46" s="9">
        <f t="shared" si="3"/>
        <v>2</v>
      </c>
      <c r="AC46" s="9">
        <f t="shared" si="3"/>
        <v>1</v>
      </c>
      <c r="AD46" s="16"/>
    </row>
    <row r="47" spans="2:30" customFormat="1" x14ac:dyDescent="0.25">
      <c r="B47" s="16"/>
      <c r="C47" s="7" t="s">
        <v>60</v>
      </c>
      <c r="D47" s="15">
        <f>_xlfn.RANK.EQ(D67,$D$67:$AC$67)</f>
        <v>1</v>
      </c>
      <c r="E47" s="9">
        <f t="shared" ref="E47:AC47" si="4">_xlfn.RANK.EQ(E67,$D$67:$AC$67)</f>
        <v>2</v>
      </c>
      <c r="F47" s="9">
        <f t="shared" si="4"/>
        <v>3</v>
      </c>
      <c r="G47" s="9">
        <f t="shared" si="4"/>
        <v>4</v>
      </c>
      <c r="H47" s="9">
        <f t="shared" si="4"/>
        <v>5</v>
      </c>
      <c r="I47" s="9">
        <f t="shared" si="4"/>
        <v>6</v>
      </c>
      <c r="J47" s="9">
        <f t="shared" si="4"/>
        <v>7</v>
      </c>
      <c r="K47" s="9">
        <f t="shared" si="4"/>
        <v>8</v>
      </c>
      <c r="L47" s="9">
        <f t="shared" si="4"/>
        <v>9</v>
      </c>
      <c r="M47" s="9">
        <f t="shared" si="4"/>
        <v>10</v>
      </c>
      <c r="N47" s="9">
        <f t="shared" si="4"/>
        <v>11</v>
      </c>
      <c r="O47" s="9">
        <f t="shared" si="4"/>
        <v>12</v>
      </c>
      <c r="P47" s="9">
        <f t="shared" si="4"/>
        <v>13</v>
      </c>
      <c r="Q47" s="9">
        <f t="shared" si="4"/>
        <v>14</v>
      </c>
      <c r="R47" s="9">
        <f t="shared" si="4"/>
        <v>15</v>
      </c>
      <c r="S47" s="9">
        <f t="shared" si="4"/>
        <v>16</v>
      </c>
      <c r="T47" s="9">
        <f t="shared" si="4"/>
        <v>17</v>
      </c>
      <c r="U47" s="9">
        <f t="shared" si="4"/>
        <v>18</v>
      </c>
      <c r="V47" s="9">
        <f t="shared" si="4"/>
        <v>19</v>
      </c>
      <c r="W47" s="9">
        <f t="shared" si="4"/>
        <v>20</v>
      </c>
      <c r="X47" s="9">
        <f t="shared" si="4"/>
        <v>21</v>
      </c>
      <c r="Y47" s="9">
        <f t="shared" si="4"/>
        <v>22</v>
      </c>
      <c r="Z47" s="9">
        <f t="shared" si="4"/>
        <v>23</v>
      </c>
      <c r="AA47" s="9">
        <f t="shared" si="4"/>
        <v>24</v>
      </c>
      <c r="AB47" s="9">
        <f t="shared" si="4"/>
        <v>25</v>
      </c>
      <c r="AC47" s="9">
        <f t="shared" si="4"/>
        <v>26</v>
      </c>
      <c r="AD47" s="16"/>
    </row>
    <row r="48" spans="2:30" customFormat="1" x14ac:dyDescent="0.25">
      <c r="B48" s="16"/>
      <c r="C48" s="7" t="s">
        <v>61</v>
      </c>
      <c r="D48" s="15">
        <f>_xlfn.RANK.EQ(D69,$D$69:$AC$69)</f>
        <v>26</v>
      </c>
      <c r="E48" s="9">
        <f t="shared" ref="E48:AC48" si="5">_xlfn.RANK.EQ(E69,$D$69:$AC$69)</f>
        <v>25</v>
      </c>
      <c r="F48" s="9">
        <f t="shared" si="5"/>
        <v>24</v>
      </c>
      <c r="G48" s="9">
        <f t="shared" si="5"/>
        <v>23</v>
      </c>
      <c r="H48" s="9">
        <f t="shared" si="5"/>
        <v>22</v>
      </c>
      <c r="I48" s="9">
        <f t="shared" si="5"/>
        <v>21</v>
      </c>
      <c r="J48" s="9">
        <f t="shared" si="5"/>
        <v>20</v>
      </c>
      <c r="K48" s="9">
        <f t="shared" si="5"/>
        <v>19</v>
      </c>
      <c r="L48" s="9">
        <f t="shared" si="5"/>
        <v>18</v>
      </c>
      <c r="M48" s="9">
        <f t="shared" si="5"/>
        <v>17</v>
      </c>
      <c r="N48" s="9">
        <f t="shared" si="5"/>
        <v>16</v>
      </c>
      <c r="O48" s="9">
        <f t="shared" si="5"/>
        <v>15</v>
      </c>
      <c r="P48" s="9">
        <f t="shared" si="5"/>
        <v>14</v>
      </c>
      <c r="Q48" s="9">
        <f t="shared" si="5"/>
        <v>13</v>
      </c>
      <c r="R48" s="9">
        <f t="shared" si="5"/>
        <v>12</v>
      </c>
      <c r="S48" s="9">
        <f t="shared" si="5"/>
        <v>11</v>
      </c>
      <c r="T48" s="9">
        <f t="shared" si="5"/>
        <v>10</v>
      </c>
      <c r="U48" s="9">
        <f t="shared" si="5"/>
        <v>9</v>
      </c>
      <c r="V48" s="9">
        <f t="shared" si="5"/>
        <v>8</v>
      </c>
      <c r="W48" s="9">
        <f t="shared" si="5"/>
        <v>7</v>
      </c>
      <c r="X48" s="9">
        <f t="shared" si="5"/>
        <v>6</v>
      </c>
      <c r="Y48" s="9">
        <f t="shared" si="5"/>
        <v>5</v>
      </c>
      <c r="Z48" s="9">
        <f t="shared" si="5"/>
        <v>4</v>
      </c>
      <c r="AA48" s="9">
        <f t="shared" si="5"/>
        <v>3</v>
      </c>
      <c r="AB48" s="9">
        <f t="shared" si="5"/>
        <v>2</v>
      </c>
      <c r="AC48" s="9">
        <f t="shared" si="5"/>
        <v>1</v>
      </c>
      <c r="AD48" s="16"/>
    </row>
    <row r="49" spans="2:30" customFormat="1" x14ac:dyDescent="0.25">
      <c r="B49" s="16"/>
      <c r="C49" s="7" t="s">
        <v>62</v>
      </c>
      <c r="D49" s="15">
        <f>_xlfn.RANK.EQ(D71,$D$71:$AC$71)</f>
        <v>26</v>
      </c>
      <c r="E49" s="9">
        <f t="shared" ref="E49:AC49" si="6">_xlfn.RANK.EQ(E71,$D$71:$AC$71)</f>
        <v>25</v>
      </c>
      <c r="F49" s="9">
        <f t="shared" si="6"/>
        <v>24</v>
      </c>
      <c r="G49" s="9">
        <f t="shared" si="6"/>
        <v>23</v>
      </c>
      <c r="H49" s="9">
        <f t="shared" si="6"/>
        <v>22</v>
      </c>
      <c r="I49" s="9">
        <f t="shared" si="6"/>
        <v>21</v>
      </c>
      <c r="J49" s="9">
        <f t="shared" si="6"/>
        <v>20</v>
      </c>
      <c r="K49" s="9">
        <f t="shared" si="6"/>
        <v>19</v>
      </c>
      <c r="L49" s="9">
        <f t="shared" si="6"/>
        <v>18</v>
      </c>
      <c r="M49" s="9">
        <f t="shared" si="6"/>
        <v>17</v>
      </c>
      <c r="N49" s="9">
        <f t="shared" si="6"/>
        <v>16</v>
      </c>
      <c r="O49" s="9">
        <f t="shared" si="6"/>
        <v>15</v>
      </c>
      <c r="P49" s="9">
        <f t="shared" si="6"/>
        <v>14</v>
      </c>
      <c r="Q49" s="9">
        <f t="shared" si="6"/>
        <v>13</v>
      </c>
      <c r="R49" s="9">
        <f t="shared" si="6"/>
        <v>12</v>
      </c>
      <c r="S49" s="9">
        <f t="shared" si="6"/>
        <v>11</v>
      </c>
      <c r="T49" s="9">
        <f t="shared" si="6"/>
        <v>10</v>
      </c>
      <c r="U49" s="9">
        <f t="shared" si="6"/>
        <v>9</v>
      </c>
      <c r="V49" s="9">
        <f t="shared" si="6"/>
        <v>8</v>
      </c>
      <c r="W49" s="9">
        <f t="shared" si="6"/>
        <v>7</v>
      </c>
      <c r="X49" s="9">
        <f t="shared" si="6"/>
        <v>6</v>
      </c>
      <c r="Y49" s="9">
        <f t="shared" si="6"/>
        <v>5</v>
      </c>
      <c r="Z49" s="9">
        <f t="shared" si="6"/>
        <v>4</v>
      </c>
      <c r="AA49" s="9">
        <f t="shared" si="6"/>
        <v>3</v>
      </c>
      <c r="AB49" s="9">
        <f t="shared" si="6"/>
        <v>2</v>
      </c>
      <c r="AC49" s="9">
        <f t="shared" si="6"/>
        <v>1</v>
      </c>
      <c r="AD49" s="16"/>
    </row>
    <row r="50" spans="2:30" customFormat="1" x14ac:dyDescent="0.25">
      <c r="B50" s="16"/>
      <c r="C50" s="7" t="s">
        <v>92</v>
      </c>
      <c r="D50" s="15">
        <f>_xlfn.RANK.EQ(D75,$D$75:$AC$75)</f>
        <v>1</v>
      </c>
      <c r="E50" s="9">
        <f t="shared" ref="E50:AC50" si="7">_xlfn.RANK.EQ(E75,$D$75:$AC$75)</f>
        <v>2</v>
      </c>
      <c r="F50" s="9">
        <f t="shared" si="7"/>
        <v>3</v>
      </c>
      <c r="G50" s="9">
        <f t="shared" si="7"/>
        <v>4</v>
      </c>
      <c r="H50" s="9">
        <f t="shared" si="7"/>
        <v>5</v>
      </c>
      <c r="I50" s="9">
        <f t="shared" si="7"/>
        <v>6</v>
      </c>
      <c r="J50" s="9">
        <f t="shared" si="7"/>
        <v>7</v>
      </c>
      <c r="K50" s="9">
        <f t="shared" si="7"/>
        <v>8</v>
      </c>
      <c r="L50" s="9">
        <f t="shared" si="7"/>
        <v>9</v>
      </c>
      <c r="M50" s="9">
        <f t="shared" si="7"/>
        <v>10</v>
      </c>
      <c r="N50" s="9">
        <f t="shared" si="7"/>
        <v>11</v>
      </c>
      <c r="O50" s="9">
        <f t="shared" si="7"/>
        <v>12</v>
      </c>
      <c r="P50" s="9">
        <f t="shared" si="7"/>
        <v>13</v>
      </c>
      <c r="Q50" s="9">
        <f t="shared" si="7"/>
        <v>14</v>
      </c>
      <c r="R50" s="9">
        <f t="shared" si="7"/>
        <v>15</v>
      </c>
      <c r="S50" s="9">
        <f t="shared" si="7"/>
        <v>16</v>
      </c>
      <c r="T50" s="9">
        <f t="shared" si="7"/>
        <v>17</v>
      </c>
      <c r="U50" s="9">
        <f t="shared" si="7"/>
        <v>18</v>
      </c>
      <c r="V50" s="9">
        <f t="shared" si="7"/>
        <v>19</v>
      </c>
      <c r="W50" s="9">
        <f t="shared" si="7"/>
        <v>20</v>
      </c>
      <c r="X50" s="9">
        <f t="shared" si="7"/>
        <v>21</v>
      </c>
      <c r="Y50" s="9">
        <f t="shared" si="7"/>
        <v>22</v>
      </c>
      <c r="Z50" s="9">
        <f t="shared" si="7"/>
        <v>23</v>
      </c>
      <c r="AA50" s="9">
        <f t="shared" si="7"/>
        <v>24</v>
      </c>
      <c r="AB50" s="9">
        <f t="shared" si="7"/>
        <v>25</v>
      </c>
      <c r="AC50" s="9">
        <f t="shared" si="7"/>
        <v>26</v>
      </c>
      <c r="AD50" s="16"/>
    </row>
    <row r="51" spans="2:30" customFormat="1" x14ac:dyDescent="0.25">
      <c r="B51" s="16"/>
      <c r="C51" s="7" t="s">
        <v>94</v>
      </c>
      <c r="D51" s="15">
        <f>_xlfn.RANK.EQ(D77,$D$77:$AC$77)</f>
        <v>1</v>
      </c>
      <c r="E51" s="9">
        <f t="shared" ref="E51:AC51" si="8">_xlfn.RANK.EQ(E77,$D$77:$AC$77)</f>
        <v>2</v>
      </c>
      <c r="F51" s="9">
        <f t="shared" si="8"/>
        <v>3</v>
      </c>
      <c r="G51" s="9">
        <f t="shared" si="8"/>
        <v>4</v>
      </c>
      <c r="H51" s="9">
        <f t="shared" si="8"/>
        <v>5</v>
      </c>
      <c r="I51" s="9">
        <f t="shared" si="8"/>
        <v>6</v>
      </c>
      <c r="J51" s="9">
        <f t="shared" si="8"/>
        <v>7</v>
      </c>
      <c r="K51" s="9">
        <f t="shared" si="8"/>
        <v>8</v>
      </c>
      <c r="L51" s="9">
        <f t="shared" si="8"/>
        <v>9</v>
      </c>
      <c r="M51" s="9">
        <f t="shared" si="8"/>
        <v>10</v>
      </c>
      <c r="N51" s="9">
        <f t="shared" si="8"/>
        <v>11</v>
      </c>
      <c r="O51" s="9">
        <f t="shared" si="8"/>
        <v>12</v>
      </c>
      <c r="P51" s="9">
        <f t="shared" si="8"/>
        <v>13</v>
      </c>
      <c r="Q51" s="9">
        <f t="shared" si="8"/>
        <v>14</v>
      </c>
      <c r="R51" s="9">
        <f t="shared" si="8"/>
        <v>15</v>
      </c>
      <c r="S51" s="9">
        <f t="shared" si="8"/>
        <v>16</v>
      </c>
      <c r="T51" s="9">
        <f t="shared" si="8"/>
        <v>17</v>
      </c>
      <c r="U51" s="9">
        <f t="shared" si="8"/>
        <v>18</v>
      </c>
      <c r="V51" s="9">
        <f t="shared" si="8"/>
        <v>19</v>
      </c>
      <c r="W51" s="9">
        <f t="shared" si="8"/>
        <v>20</v>
      </c>
      <c r="X51" s="9">
        <f t="shared" si="8"/>
        <v>21</v>
      </c>
      <c r="Y51" s="9">
        <f t="shared" si="8"/>
        <v>22</v>
      </c>
      <c r="Z51" s="9">
        <f t="shared" si="8"/>
        <v>23</v>
      </c>
      <c r="AA51" s="9">
        <f t="shared" si="8"/>
        <v>24</v>
      </c>
      <c r="AB51" s="9">
        <f t="shared" si="8"/>
        <v>25</v>
      </c>
      <c r="AC51" s="9">
        <f t="shared" si="8"/>
        <v>26</v>
      </c>
      <c r="AD51" s="16"/>
    </row>
    <row r="52" spans="2:30" customFormat="1" x14ac:dyDescent="0.25">
      <c r="B52" s="16"/>
      <c r="C52" s="7" t="s">
        <v>96</v>
      </c>
      <c r="D52" s="15">
        <f>_xlfn.RANK.EQ(D79,$D$79:$AC$79)</f>
        <v>1</v>
      </c>
      <c r="E52" s="9">
        <f t="shared" ref="E52:AC52" si="9">_xlfn.RANK.EQ(E79,$D$79:$AC$79)</f>
        <v>2</v>
      </c>
      <c r="F52" s="9">
        <f t="shared" si="9"/>
        <v>3</v>
      </c>
      <c r="G52" s="9">
        <f t="shared" si="9"/>
        <v>4</v>
      </c>
      <c r="H52" s="9">
        <f t="shared" si="9"/>
        <v>5</v>
      </c>
      <c r="I52" s="9">
        <f t="shared" si="9"/>
        <v>6</v>
      </c>
      <c r="J52" s="9">
        <f t="shared" si="9"/>
        <v>7</v>
      </c>
      <c r="K52" s="9">
        <f t="shared" si="9"/>
        <v>8</v>
      </c>
      <c r="L52" s="9">
        <f t="shared" si="9"/>
        <v>9</v>
      </c>
      <c r="M52" s="9">
        <f t="shared" si="9"/>
        <v>10</v>
      </c>
      <c r="N52" s="9">
        <f t="shared" si="9"/>
        <v>11</v>
      </c>
      <c r="O52" s="9">
        <f t="shared" si="9"/>
        <v>12</v>
      </c>
      <c r="P52" s="9">
        <f t="shared" si="9"/>
        <v>13</v>
      </c>
      <c r="Q52" s="9">
        <f t="shared" si="9"/>
        <v>14</v>
      </c>
      <c r="R52" s="9">
        <f t="shared" si="9"/>
        <v>15</v>
      </c>
      <c r="S52" s="9">
        <f t="shared" si="9"/>
        <v>16</v>
      </c>
      <c r="T52" s="9">
        <f t="shared" si="9"/>
        <v>17</v>
      </c>
      <c r="U52" s="9">
        <f t="shared" si="9"/>
        <v>18</v>
      </c>
      <c r="V52" s="9">
        <f t="shared" si="9"/>
        <v>19</v>
      </c>
      <c r="W52" s="9">
        <f t="shared" si="9"/>
        <v>20</v>
      </c>
      <c r="X52" s="9">
        <f t="shared" si="9"/>
        <v>21</v>
      </c>
      <c r="Y52" s="9">
        <f t="shared" si="9"/>
        <v>22</v>
      </c>
      <c r="Z52" s="9">
        <f t="shared" si="9"/>
        <v>23</v>
      </c>
      <c r="AA52" s="9">
        <f t="shared" si="9"/>
        <v>24</v>
      </c>
      <c r="AB52" s="9">
        <f t="shared" si="9"/>
        <v>25</v>
      </c>
      <c r="AC52" s="9">
        <f t="shared" si="9"/>
        <v>26</v>
      </c>
      <c r="AD52" s="16"/>
    </row>
    <row r="53" spans="2:30" customFormat="1" x14ac:dyDescent="0.25">
      <c r="B53" s="16"/>
      <c r="C53" s="7" t="s">
        <v>99</v>
      </c>
      <c r="D53" s="15">
        <f>_xlfn.RANK.EQ(D81,$D$81:$AC$81)</f>
        <v>1</v>
      </c>
      <c r="E53" s="9">
        <f t="shared" ref="E53:AC53" si="10">_xlfn.RANK.EQ(E81,$D$81:$AC$81)</f>
        <v>2</v>
      </c>
      <c r="F53" s="9">
        <f t="shared" si="10"/>
        <v>3</v>
      </c>
      <c r="G53" s="9">
        <f t="shared" si="10"/>
        <v>4</v>
      </c>
      <c r="H53" s="9">
        <f t="shared" si="10"/>
        <v>5</v>
      </c>
      <c r="I53" s="9">
        <f t="shared" si="10"/>
        <v>6</v>
      </c>
      <c r="J53" s="9">
        <f t="shared" si="10"/>
        <v>7</v>
      </c>
      <c r="K53" s="9">
        <f t="shared" si="10"/>
        <v>8</v>
      </c>
      <c r="L53" s="9">
        <f t="shared" si="10"/>
        <v>9</v>
      </c>
      <c r="M53" s="9">
        <f t="shared" si="10"/>
        <v>10</v>
      </c>
      <c r="N53" s="9">
        <f t="shared" si="10"/>
        <v>11</v>
      </c>
      <c r="O53" s="9">
        <f t="shared" si="10"/>
        <v>12</v>
      </c>
      <c r="P53" s="9">
        <f t="shared" si="10"/>
        <v>13</v>
      </c>
      <c r="Q53" s="9">
        <f t="shared" si="10"/>
        <v>14</v>
      </c>
      <c r="R53" s="9">
        <f t="shared" si="10"/>
        <v>15</v>
      </c>
      <c r="S53" s="9">
        <f t="shared" si="10"/>
        <v>16</v>
      </c>
      <c r="T53" s="9">
        <f t="shared" si="10"/>
        <v>17</v>
      </c>
      <c r="U53" s="9">
        <f t="shared" si="10"/>
        <v>18</v>
      </c>
      <c r="V53" s="9">
        <f t="shared" si="10"/>
        <v>19</v>
      </c>
      <c r="W53" s="9">
        <f t="shared" si="10"/>
        <v>20</v>
      </c>
      <c r="X53" s="9">
        <f t="shared" si="10"/>
        <v>21</v>
      </c>
      <c r="Y53" s="9">
        <f t="shared" si="10"/>
        <v>22</v>
      </c>
      <c r="Z53" s="9">
        <f t="shared" si="10"/>
        <v>23</v>
      </c>
      <c r="AA53" s="9">
        <f t="shared" si="10"/>
        <v>24</v>
      </c>
      <c r="AB53" s="9">
        <f t="shared" si="10"/>
        <v>25</v>
      </c>
      <c r="AC53" s="9">
        <f t="shared" si="10"/>
        <v>26</v>
      </c>
      <c r="AD53" s="16"/>
    </row>
    <row r="54" spans="2:30" customFormat="1" x14ac:dyDescent="0.25">
      <c r="B54" s="16"/>
      <c r="C54" s="7" t="s">
        <v>150</v>
      </c>
      <c r="D54" s="15">
        <f>_xlfn.RANK.EQ(D83,$D$83:$AC$83)</f>
        <v>1</v>
      </c>
      <c r="E54" s="9">
        <f t="shared" ref="E54:AC54" si="11">_xlfn.RANK.EQ(E83,$D$83:$AC$83)</f>
        <v>2</v>
      </c>
      <c r="F54" s="9">
        <f t="shared" si="11"/>
        <v>3</v>
      </c>
      <c r="G54" s="9">
        <f t="shared" si="11"/>
        <v>4</v>
      </c>
      <c r="H54" s="9">
        <f t="shared" si="11"/>
        <v>5</v>
      </c>
      <c r="I54" s="9">
        <f t="shared" si="11"/>
        <v>6</v>
      </c>
      <c r="J54" s="9">
        <f t="shared" si="11"/>
        <v>7</v>
      </c>
      <c r="K54" s="9">
        <f t="shared" si="11"/>
        <v>8</v>
      </c>
      <c r="L54" s="9">
        <f t="shared" si="11"/>
        <v>9</v>
      </c>
      <c r="M54" s="9">
        <f t="shared" si="11"/>
        <v>10</v>
      </c>
      <c r="N54" s="9">
        <f t="shared" si="11"/>
        <v>11</v>
      </c>
      <c r="O54" s="9">
        <f t="shared" si="11"/>
        <v>12</v>
      </c>
      <c r="P54" s="9">
        <f t="shared" si="11"/>
        <v>13</v>
      </c>
      <c r="Q54" s="9">
        <f t="shared" si="11"/>
        <v>14</v>
      </c>
      <c r="R54" s="9">
        <f t="shared" si="11"/>
        <v>15</v>
      </c>
      <c r="S54" s="9">
        <f t="shared" si="11"/>
        <v>16</v>
      </c>
      <c r="T54" s="9">
        <f t="shared" si="11"/>
        <v>17</v>
      </c>
      <c r="U54" s="9">
        <f t="shared" si="11"/>
        <v>18</v>
      </c>
      <c r="V54" s="9">
        <f t="shared" si="11"/>
        <v>19</v>
      </c>
      <c r="W54" s="9">
        <f t="shared" si="11"/>
        <v>20</v>
      </c>
      <c r="X54" s="9">
        <f t="shared" si="11"/>
        <v>21</v>
      </c>
      <c r="Y54" s="9">
        <f t="shared" si="11"/>
        <v>22</v>
      </c>
      <c r="Z54" s="9">
        <f t="shared" si="11"/>
        <v>23</v>
      </c>
      <c r="AA54" s="9">
        <f t="shared" si="11"/>
        <v>24</v>
      </c>
      <c r="AB54" s="9">
        <f t="shared" si="11"/>
        <v>25</v>
      </c>
      <c r="AC54" s="9">
        <f t="shared" si="11"/>
        <v>26</v>
      </c>
      <c r="AD54" s="16"/>
    </row>
    <row r="55" spans="2:30" customFormat="1" x14ac:dyDescent="0.25">
      <c r="B55" s="16"/>
      <c r="C55" s="30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16"/>
    </row>
    <row r="56" spans="2:30" customFormat="1" x14ac:dyDescent="0.25"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6"/>
    </row>
    <row r="57" spans="2:30" customFormat="1" x14ac:dyDescent="0.25">
      <c r="B57" s="1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6"/>
    </row>
    <row r="58" spans="2:30" x14ac:dyDescent="0.25">
      <c r="B58" s="26"/>
      <c r="C58" s="57" t="s">
        <v>0</v>
      </c>
      <c r="D58" s="58" t="s">
        <v>1</v>
      </c>
      <c r="E58" s="58" t="s">
        <v>2</v>
      </c>
      <c r="F58" s="58" t="s">
        <v>3</v>
      </c>
      <c r="G58" s="58" t="s">
        <v>4</v>
      </c>
      <c r="H58" s="58" t="s">
        <v>5</v>
      </c>
      <c r="I58" s="58" t="s">
        <v>6</v>
      </c>
      <c r="J58" s="58" t="s">
        <v>7</v>
      </c>
      <c r="K58" s="58" t="s">
        <v>8</v>
      </c>
      <c r="L58" s="58" t="s">
        <v>9</v>
      </c>
      <c r="M58" s="58" t="s">
        <v>10</v>
      </c>
      <c r="N58" s="58" t="s">
        <v>11</v>
      </c>
      <c r="O58" s="58" t="s">
        <v>12</v>
      </c>
      <c r="P58" s="58" t="s">
        <v>13</v>
      </c>
      <c r="Q58" s="58" t="s">
        <v>14</v>
      </c>
      <c r="R58" s="58" t="s">
        <v>15</v>
      </c>
      <c r="S58" s="58" t="s">
        <v>16</v>
      </c>
      <c r="T58" s="58" t="s">
        <v>17</v>
      </c>
      <c r="U58" s="58" t="s">
        <v>18</v>
      </c>
      <c r="V58" s="58" t="s">
        <v>19</v>
      </c>
      <c r="W58" s="58" t="s">
        <v>20</v>
      </c>
      <c r="X58" s="58" t="s">
        <v>21</v>
      </c>
      <c r="Y58" s="58" t="s">
        <v>22</v>
      </c>
      <c r="Z58" s="58" t="s">
        <v>23</v>
      </c>
      <c r="AA58" s="58" t="s">
        <v>24</v>
      </c>
      <c r="AB58" s="58" t="s">
        <v>25</v>
      </c>
      <c r="AC58" s="58" t="s">
        <v>26</v>
      </c>
      <c r="AD58" s="26"/>
    </row>
    <row r="59" spans="2:30" x14ac:dyDescent="0.25">
      <c r="B59" s="26"/>
      <c r="C59" s="59" t="s">
        <v>41</v>
      </c>
      <c r="D59" s="60">
        <f>MAX(D39:AC39)</f>
        <v>0.51749999999999996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26"/>
    </row>
    <row r="60" spans="2:30" x14ac:dyDescent="0.25">
      <c r="B60" s="26"/>
      <c r="C60" s="59" t="s">
        <v>42</v>
      </c>
      <c r="D60" s="62">
        <f t="shared" ref="D60:AC60" si="12">D6-($D$59-D39)*(($W$13-$W$12)/$O$15)</f>
        <v>100</v>
      </c>
      <c r="E60" s="63">
        <f t="shared" si="12"/>
        <v>187.50000000000026</v>
      </c>
      <c r="F60" s="63">
        <f t="shared" si="12"/>
        <v>275.00000000000051</v>
      </c>
      <c r="G60" s="63">
        <f t="shared" si="12"/>
        <v>362.50000000000023</v>
      </c>
      <c r="H60" s="63">
        <f t="shared" si="12"/>
        <v>449.99999999999994</v>
      </c>
      <c r="I60" s="63">
        <f t="shared" si="12"/>
        <v>537.50000000000023</v>
      </c>
      <c r="J60" s="63">
        <f t="shared" si="12"/>
        <v>624.99999999999989</v>
      </c>
      <c r="K60" s="63">
        <f t="shared" si="12"/>
        <v>712.50000000000023</v>
      </c>
      <c r="L60" s="63">
        <f t="shared" si="12"/>
        <v>800.00000000000045</v>
      </c>
      <c r="M60" s="63">
        <f t="shared" si="12"/>
        <v>887.50000000000023</v>
      </c>
      <c r="N60" s="63">
        <f t="shared" si="12"/>
        <v>975.00000000000023</v>
      </c>
      <c r="O60" s="63">
        <f t="shared" si="12"/>
        <v>1062.5000000000002</v>
      </c>
      <c r="P60" s="63">
        <f t="shared" si="12"/>
        <v>1150.0000000000005</v>
      </c>
      <c r="Q60" s="63">
        <f t="shared" si="12"/>
        <v>1237.5000000000002</v>
      </c>
      <c r="R60" s="63">
        <f t="shared" si="12"/>
        <v>1325.0000000000005</v>
      </c>
      <c r="S60" s="63">
        <f t="shared" si="12"/>
        <v>1412.5000000000005</v>
      </c>
      <c r="T60" s="63">
        <f t="shared" si="12"/>
        <v>1500</v>
      </c>
      <c r="U60" s="63">
        <f t="shared" si="12"/>
        <v>1587.5</v>
      </c>
      <c r="V60" s="63">
        <f t="shared" si="12"/>
        <v>1675.0000000000005</v>
      </c>
      <c r="W60" s="63">
        <f t="shared" si="12"/>
        <v>1762.5</v>
      </c>
      <c r="X60" s="63">
        <f t="shared" si="12"/>
        <v>1850.0000000000005</v>
      </c>
      <c r="Y60" s="63">
        <f t="shared" si="12"/>
        <v>1937.5000000000005</v>
      </c>
      <c r="Z60" s="63">
        <f t="shared" si="12"/>
        <v>2025.0000000000002</v>
      </c>
      <c r="AA60" s="63">
        <f t="shared" si="12"/>
        <v>2112.5</v>
      </c>
      <c r="AB60" s="63">
        <f t="shared" si="12"/>
        <v>2200.0000000000005</v>
      </c>
      <c r="AC60" s="63">
        <f t="shared" si="12"/>
        <v>2287.5000000000005</v>
      </c>
      <c r="AD60" s="26"/>
    </row>
    <row r="61" spans="2:30" x14ac:dyDescent="0.2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2:30" x14ac:dyDescent="0.25">
      <c r="B62" s="26"/>
      <c r="C62" s="57" t="s">
        <v>0</v>
      </c>
      <c r="D62" s="58" t="s">
        <v>1</v>
      </c>
      <c r="E62" s="58" t="s">
        <v>2</v>
      </c>
      <c r="F62" s="58" t="s">
        <v>3</v>
      </c>
      <c r="G62" s="58" t="s">
        <v>4</v>
      </c>
      <c r="H62" s="58" t="s">
        <v>5</v>
      </c>
      <c r="I62" s="58" t="s">
        <v>6</v>
      </c>
      <c r="J62" s="58" t="s">
        <v>7</v>
      </c>
      <c r="K62" s="58" t="s">
        <v>8</v>
      </c>
      <c r="L62" s="58" t="s">
        <v>9</v>
      </c>
      <c r="M62" s="58" t="s">
        <v>10</v>
      </c>
      <c r="N62" s="58" t="s">
        <v>11</v>
      </c>
      <c r="O62" s="58" t="s">
        <v>12</v>
      </c>
      <c r="P62" s="58" t="s">
        <v>13</v>
      </c>
      <c r="Q62" s="58" t="s">
        <v>14</v>
      </c>
      <c r="R62" s="58" t="s">
        <v>15</v>
      </c>
      <c r="S62" s="58" t="s">
        <v>16</v>
      </c>
      <c r="T62" s="58" t="s">
        <v>17</v>
      </c>
      <c r="U62" s="58" t="s">
        <v>18</v>
      </c>
      <c r="V62" s="58" t="s">
        <v>19</v>
      </c>
      <c r="W62" s="58" t="s">
        <v>20</v>
      </c>
      <c r="X62" s="58" t="s">
        <v>21</v>
      </c>
      <c r="Y62" s="58" t="s">
        <v>22</v>
      </c>
      <c r="Z62" s="58" t="s">
        <v>23</v>
      </c>
      <c r="AA62" s="58" t="s">
        <v>24</v>
      </c>
      <c r="AB62" s="58" t="s">
        <v>25</v>
      </c>
      <c r="AC62" s="58" t="s">
        <v>26</v>
      </c>
      <c r="AD62" s="26"/>
    </row>
    <row r="63" spans="2:30" x14ac:dyDescent="0.25">
      <c r="B63" s="26"/>
      <c r="C63" s="64" t="s">
        <v>58</v>
      </c>
      <c r="D63" s="60">
        <f t="shared" ref="D63:AC63" si="13">$O$20*D5+$O$19*(($W$13-D6)/($W$13-$W$12))</f>
        <v>0.32450000000000001</v>
      </c>
      <c r="E63" s="61">
        <f t="shared" si="13"/>
        <v>0.33699999999999997</v>
      </c>
      <c r="F63" s="61">
        <f t="shared" si="13"/>
        <v>0.34950000000000003</v>
      </c>
      <c r="G63" s="61">
        <f t="shared" si="13"/>
        <v>0.36199999999999999</v>
      </c>
      <c r="H63" s="61">
        <f t="shared" si="13"/>
        <v>0.3745</v>
      </c>
      <c r="I63" s="61">
        <f t="shared" si="13"/>
        <v>0.38700000000000001</v>
      </c>
      <c r="J63" s="61">
        <f t="shared" si="13"/>
        <v>0.39949999999999997</v>
      </c>
      <c r="K63" s="61">
        <f t="shared" si="13"/>
        <v>0.41200000000000003</v>
      </c>
      <c r="L63" s="61">
        <f t="shared" si="13"/>
        <v>0.42449999999999999</v>
      </c>
      <c r="M63" s="61">
        <f t="shared" si="13"/>
        <v>0.43699999999999994</v>
      </c>
      <c r="N63" s="61">
        <f t="shared" si="13"/>
        <v>0.44949999999999996</v>
      </c>
      <c r="O63" s="61">
        <f t="shared" si="13"/>
        <v>0.46199999999999997</v>
      </c>
      <c r="P63" s="61">
        <f t="shared" si="13"/>
        <v>0.47450000000000003</v>
      </c>
      <c r="Q63" s="61">
        <f t="shared" si="13"/>
        <v>0.48699999999999999</v>
      </c>
      <c r="R63" s="61">
        <f t="shared" si="13"/>
        <v>0.4995</v>
      </c>
      <c r="S63" s="61">
        <f t="shared" si="13"/>
        <v>0.51200000000000001</v>
      </c>
      <c r="T63" s="61">
        <f t="shared" si="13"/>
        <v>0.52449999999999997</v>
      </c>
      <c r="U63" s="61">
        <f t="shared" si="13"/>
        <v>0.53699999999999992</v>
      </c>
      <c r="V63" s="61">
        <f t="shared" si="13"/>
        <v>0.54949999999999999</v>
      </c>
      <c r="W63" s="61">
        <f t="shared" si="13"/>
        <v>0.56199999999999994</v>
      </c>
      <c r="X63" s="61">
        <f t="shared" si="13"/>
        <v>0.57450000000000001</v>
      </c>
      <c r="Y63" s="61">
        <f t="shared" si="13"/>
        <v>0.58699999999999997</v>
      </c>
      <c r="Z63" s="61">
        <f t="shared" si="13"/>
        <v>0.59950000000000003</v>
      </c>
      <c r="AA63" s="61">
        <f t="shared" si="13"/>
        <v>0.61199999999999999</v>
      </c>
      <c r="AB63" s="61">
        <f t="shared" si="13"/>
        <v>0.62449999999999994</v>
      </c>
      <c r="AC63" s="61">
        <f t="shared" si="13"/>
        <v>0.63700000000000001</v>
      </c>
      <c r="AD63" s="26"/>
    </row>
    <row r="64" spans="2:30" x14ac:dyDescent="0.25">
      <c r="B64" s="26"/>
      <c r="C64" s="59" t="s">
        <v>63</v>
      </c>
      <c r="D64" s="62">
        <f t="shared" ref="D64:AC64" si="14">D6-(MAX($D$63:$AC$63)-D63)*(($W$13-$W$12)/$O$19)</f>
        <v>-2504.166666666667</v>
      </c>
      <c r="E64" s="63">
        <f t="shared" si="14"/>
        <v>-2300.0000000000005</v>
      </c>
      <c r="F64" s="63">
        <f t="shared" si="14"/>
        <v>-2095.8333333333335</v>
      </c>
      <c r="G64" s="63">
        <f t="shared" si="14"/>
        <v>-1891.666666666667</v>
      </c>
      <c r="H64" s="63">
        <f t="shared" si="14"/>
        <v>-1687.5000000000005</v>
      </c>
      <c r="I64" s="63">
        <f t="shared" si="14"/>
        <v>-1483.3333333333335</v>
      </c>
      <c r="J64" s="63">
        <f t="shared" si="14"/>
        <v>-1279.1666666666672</v>
      </c>
      <c r="K64" s="63">
        <f t="shared" si="14"/>
        <v>-1075</v>
      </c>
      <c r="L64" s="63">
        <f t="shared" si="14"/>
        <v>-870.83333333333371</v>
      </c>
      <c r="M64" s="63">
        <f t="shared" si="14"/>
        <v>-666.66666666666742</v>
      </c>
      <c r="N64" s="63">
        <f t="shared" si="14"/>
        <v>-462.50000000000068</v>
      </c>
      <c r="O64" s="63">
        <f t="shared" si="14"/>
        <v>-258.33333333333371</v>
      </c>
      <c r="P64" s="63">
        <f t="shared" si="14"/>
        <v>-54.166666666666515</v>
      </c>
      <c r="Q64" s="63">
        <f t="shared" si="14"/>
        <v>149.99999999999977</v>
      </c>
      <c r="R64" s="63">
        <f t="shared" si="14"/>
        <v>354.16666666666652</v>
      </c>
      <c r="S64" s="63">
        <f t="shared" si="14"/>
        <v>558.33333333333326</v>
      </c>
      <c r="T64" s="63">
        <f t="shared" si="14"/>
        <v>762.49999999999955</v>
      </c>
      <c r="U64" s="63">
        <f t="shared" si="14"/>
        <v>966.66666666666583</v>
      </c>
      <c r="V64" s="63">
        <f t="shared" si="14"/>
        <v>1170.833333333333</v>
      </c>
      <c r="W64" s="63">
        <f t="shared" si="14"/>
        <v>1374.9999999999995</v>
      </c>
      <c r="X64" s="63">
        <f t="shared" si="14"/>
        <v>1579.1666666666665</v>
      </c>
      <c r="Y64" s="63">
        <f t="shared" si="14"/>
        <v>1783.333333333333</v>
      </c>
      <c r="Z64" s="63">
        <f t="shared" si="14"/>
        <v>1987.5000000000002</v>
      </c>
      <c r="AA64" s="63">
        <f t="shared" si="14"/>
        <v>2191.6666666666665</v>
      </c>
      <c r="AB64" s="63">
        <f t="shared" si="14"/>
        <v>2395.8333333333326</v>
      </c>
      <c r="AC64" s="63">
        <f t="shared" si="14"/>
        <v>2600</v>
      </c>
      <c r="AD64" s="26"/>
    </row>
    <row r="65" spans="2:30" x14ac:dyDescent="0.25">
      <c r="B65" s="26"/>
      <c r="C65" s="64" t="s">
        <v>59</v>
      </c>
      <c r="D65" s="62">
        <f t="shared" ref="D65:AC65" si="15">$O$22*D5+$O$21*(($W$13-D6)/($W$13-$W$12))</f>
        <v>0.42100000000000004</v>
      </c>
      <c r="E65" s="63">
        <f t="shared" si="15"/>
        <v>0.42599999999999999</v>
      </c>
      <c r="F65" s="63">
        <f t="shared" si="15"/>
        <v>0.43100000000000005</v>
      </c>
      <c r="G65" s="63">
        <f t="shared" si="15"/>
        <v>0.43600000000000005</v>
      </c>
      <c r="H65" s="63">
        <f t="shared" si="15"/>
        <v>0.441</v>
      </c>
      <c r="I65" s="63">
        <f t="shared" si="15"/>
        <v>0.44600000000000006</v>
      </c>
      <c r="J65" s="63">
        <f t="shared" si="15"/>
        <v>0.45100000000000007</v>
      </c>
      <c r="K65" s="63">
        <f t="shared" si="15"/>
        <v>0.45599999999999996</v>
      </c>
      <c r="L65" s="63">
        <f t="shared" si="15"/>
        <v>0.46100000000000002</v>
      </c>
      <c r="M65" s="63">
        <f t="shared" si="15"/>
        <v>0.46599999999999997</v>
      </c>
      <c r="N65" s="63">
        <f t="shared" si="15"/>
        <v>0.47099999999999997</v>
      </c>
      <c r="O65" s="63">
        <f t="shared" si="15"/>
        <v>0.47600000000000003</v>
      </c>
      <c r="P65" s="63">
        <f t="shared" si="15"/>
        <v>0.48100000000000004</v>
      </c>
      <c r="Q65" s="63">
        <f t="shared" si="15"/>
        <v>0.48599999999999999</v>
      </c>
      <c r="R65" s="63">
        <f t="shared" si="15"/>
        <v>0.49099999999999999</v>
      </c>
      <c r="S65" s="63">
        <f t="shared" si="15"/>
        <v>0.49600000000000005</v>
      </c>
      <c r="T65" s="63">
        <f t="shared" si="15"/>
        <v>0.501</v>
      </c>
      <c r="U65" s="63">
        <f t="shared" si="15"/>
        <v>0.50600000000000001</v>
      </c>
      <c r="V65" s="63">
        <f t="shared" si="15"/>
        <v>0.51100000000000001</v>
      </c>
      <c r="W65" s="63">
        <f t="shared" si="15"/>
        <v>0.51600000000000001</v>
      </c>
      <c r="X65" s="63">
        <f t="shared" si="15"/>
        <v>0.52100000000000002</v>
      </c>
      <c r="Y65" s="63">
        <f t="shared" si="15"/>
        <v>0.52600000000000002</v>
      </c>
      <c r="Z65" s="63">
        <f t="shared" si="15"/>
        <v>0.53100000000000003</v>
      </c>
      <c r="AA65" s="63">
        <f t="shared" si="15"/>
        <v>0.53600000000000003</v>
      </c>
      <c r="AB65" s="63">
        <f t="shared" si="15"/>
        <v>0.54100000000000004</v>
      </c>
      <c r="AC65" s="63">
        <f t="shared" si="15"/>
        <v>0.54600000000000004</v>
      </c>
      <c r="AD65" s="26"/>
    </row>
    <row r="66" spans="2:30" x14ac:dyDescent="0.25">
      <c r="B66" s="26"/>
      <c r="C66" s="59" t="s">
        <v>64</v>
      </c>
      <c r="D66" s="62">
        <f t="shared" ref="D66:AC66" si="16">D6-(MAX($D$65:$AC$65)-D65)*(($W$13-$W$12)/$O$21)</f>
        <v>-681.25</v>
      </c>
      <c r="E66" s="63">
        <f t="shared" si="16"/>
        <v>-550.00000000000034</v>
      </c>
      <c r="F66" s="63">
        <f t="shared" si="16"/>
        <v>-418.75</v>
      </c>
      <c r="G66" s="63">
        <f t="shared" si="16"/>
        <v>-287.49999999999989</v>
      </c>
      <c r="H66" s="63">
        <f t="shared" si="16"/>
        <v>-156.25000000000023</v>
      </c>
      <c r="I66" s="63">
        <f t="shared" si="16"/>
        <v>-24.999999999999886</v>
      </c>
      <c r="J66" s="63">
        <f t="shared" si="16"/>
        <v>106.25000000000011</v>
      </c>
      <c r="K66" s="63">
        <f t="shared" si="16"/>
        <v>237.49999999999955</v>
      </c>
      <c r="L66" s="63">
        <f t="shared" si="16"/>
        <v>368.74999999999989</v>
      </c>
      <c r="M66" s="63">
        <f t="shared" si="16"/>
        <v>499.99999999999955</v>
      </c>
      <c r="N66" s="63">
        <f t="shared" si="16"/>
        <v>631.24999999999955</v>
      </c>
      <c r="O66" s="63">
        <f t="shared" si="16"/>
        <v>762.5</v>
      </c>
      <c r="P66" s="63">
        <f t="shared" si="16"/>
        <v>893.75</v>
      </c>
      <c r="Q66" s="63">
        <f t="shared" si="16"/>
        <v>1024.9999999999995</v>
      </c>
      <c r="R66" s="63">
        <f t="shared" si="16"/>
        <v>1156.2499999999998</v>
      </c>
      <c r="S66" s="63">
        <f t="shared" si="16"/>
        <v>1287.5</v>
      </c>
      <c r="T66" s="63">
        <f t="shared" si="16"/>
        <v>1418.7499999999998</v>
      </c>
      <c r="U66" s="63">
        <f t="shared" si="16"/>
        <v>1549.9999999999998</v>
      </c>
      <c r="V66" s="63">
        <f t="shared" si="16"/>
        <v>1681.2499999999998</v>
      </c>
      <c r="W66" s="63">
        <f t="shared" si="16"/>
        <v>1812.4999999999998</v>
      </c>
      <c r="X66" s="63">
        <f t="shared" si="16"/>
        <v>1943.7499999999998</v>
      </c>
      <c r="Y66" s="63">
        <f t="shared" si="16"/>
        <v>2075</v>
      </c>
      <c r="Z66" s="63">
        <f t="shared" si="16"/>
        <v>2206.25</v>
      </c>
      <c r="AA66" s="63">
        <f t="shared" si="16"/>
        <v>2337.5</v>
      </c>
      <c r="AB66" s="63">
        <f t="shared" si="16"/>
        <v>2468.75</v>
      </c>
      <c r="AC66" s="63">
        <f t="shared" si="16"/>
        <v>2600</v>
      </c>
      <c r="AD66" s="26"/>
    </row>
    <row r="67" spans="2:30" x14ac:dyDescent="0.25">
      <c r="B67" s="26"/>
      <c r="C67" s="64" t="s">
        <v>60</v>
      </c>
      <c r="D67" s="62">
        <f t="shared" ref="D67:AC67" si="17">$O$24*D5+$O$23*(($W$13-D6)/($W$13-$W$12))</f>
        <v>0.80700000000000005</v>
      </c>
      <c r="E67" s="63">
        <f t="shared" si="17"/>
        <v>0.78200000000000003</v>
      </c>
      <c r="F67" s="63">
        <f t="shared" si="17"/>
        <v>0.75700000000000012</v>
      </c>
      <c r="G67" s="63">
        <f t="shared" si="17"/>
        <v>0.7320000000000001</v>
      </c>
      <c r="H67" s="63">
        <f t="shared" si="17"/>
        <v>0.70700000000000007</v>
      </c>
      <c r="I67" s="63">
        <f t="shared" si="17"/>
        <v>0.68200000000000016</v>
      </c>
      <c r="J67" s="63">
        <f t="shared" si="17"/>
        <v>0.65700000000000003</v>
      </c>
      <c r="K67" s="63">
        <f t="shared" si="17"/>
        <v>0.6319999999999999</v>
      </c>
      <c r="L67" s="63">
        <f t="shared" si="17"/>
        <v>0.60699999999999998</v>
      </c>
      <c r="M67" s="63">
        <f t="shared" si="17"/>
        <v>0.58199999999999996</v>
      </c>
      <c r="N67" s="63">
        <f t="shared" si="17"/>
        <v>0.55699999999999994</v>
      </c>
      <c r="O67" s="63">
        <f t="shared" si="17"/>
        <v>0.53200000000000003</v>
      </c>
      <c r="P67" s="63">
        <f t="shared" si="17"/>
        <v>0.50700000000000001</v>
      </c>
      <c r="Q67" s="63">
        <f t="shared" si="17"/>
        <v>0.48199999999999998</v>
      </c>
      <c r="R67" s="63">
        <f t="shared" si="17"/>
        <v>0.45700000000000002</v>
      </c>
      <c r="S67" s="63">
        <f t="shared" si="17"/>
        <v>0.43200000000000005</v>
      </c>
      <c r="T67" s="63">
        <f t="shared" si="17"/>
        <v>0.40699999999999992</v>
      </c>
      <c r="U67" s="63">
        <f t="shared" si="17"/>
        <v>0.38200000000000001</v>
      </c>
      <c r="V67" s="63">
        <f t="shared" si="17"/>
        <v>0.35699999999999998</v>
      </c>
      <c r="W67" s="63">
        <f t="shared" si="17"/>
        <v>0.33199999999999996</v>
      </c>
      <c r="X67" s="63">
        <f t="shared" si="17"/>
        <v>0.307</v>
      </c>
      <c r="Y67" s="63">
        <f t="shared" si="17"/>
        <v>0.28199999999999997</v>
      </c>
      <c r="Z67" s="63">
        <f t="shared" si="17"/>
        <v>0.25700000000000001</v>
      </c>
      <c r="AA67" s="63">
        <f t="shared" si="17"/>
        <v>0.23199999999999996</v>
      </c>
      <c r="AB67" s="63">
        <f t="shared" si="17"/>
        <v>0.20699999999999996</v>
      </c>
      <c r="AC67" s="63">
        <f t="shared" si="17"/>
        <v>0.18199999999999997</v>
      </c>
      <c r="AD67" s="26"/>
    </row>
    <row r="68" spans="2:30" x14ac:dyDescent="0.25">
      <c r="B68" s="26"/>
      <c r="C68" s="59" t="s">
        <v>65</v>
      </c>
      <c r="D68" s="62">
        <f t="shared" ref="D68:AC68" si="18">D6-(MAX($D$67:$AC$67)-D67)*(($W$13-$W$12)/$O$23)</f>
        <v>100</v>
      </c>
      <c r="E68" s="63">
        <f t="shared" si="18"/>
        <v>121.87499999999993</v>
      </c>
      <c r="F68" s="63">
        <f t="shared" si="18"/>
        <v>143.7500000000002</v>
      </c>
      <c r="G68" s="63">
        <f t="shared" si="18"/>
        <v>165.62500000000014</v>
      </c>
      <c r="H68" s="63">
        <f t="shared" si="18"/>
        <v>187.50000000000006</v>
      </c>
      <c r="I68" s="63">
        <f t="shared" si="18"/>
        <v>209.37500000000034</v>
      </c>
      <c r="J68" s="63">
        <f t="shared" si="18"/>
        <v>231.24999999999994</v>
      </c>
      <c r="K68" s="63">
        <f t="shared" si="18"/>
        <v>253.12499999999955</v>
      </c>
      <c r="L68" s="63">
        <f t="shared" si="18"/>
        <v>274.99999999999977</v>
      </c>
      <c r="M68" s="63">
        <f t="shared" si="18"/>
        <v>296.87499999999977</v>
      </c>
      <c r="N68" s="63">
        <f t="shared" si="18"/>
        <v>318.74999999999966</v>
      </c>
      <c r="O68" s="63">
        <f t="shared" si="18"/>
        <v>340.62499999999989</v>
      </c>
      <c r="P68" s="63">
        <f t="shared" si="18"/>
        <v>362.49999999999989</v>
      </c>
      <c r="Q68" s="63">
        <f t="shared" si="18"/>
        <v>384.37499999999977</v>
      </c>
      <c r="R68" s="63">
        <f t="shared" si="18"/>
        <v>406.25</v>
      </c>
      <c r="S68" s="63">
        <f t="shared" si="18"/>
        <v>428.125</v>
      </c>
      <c r="T68" s="63">
        <f t="shared" si="18"/>
        <v>449.99999999999955</v>
      </c>
      <c r="U68" s="63">
        <f t="shared" si="18"/>
        <v>471.87499999999977</v>
      </c>
      <c r="V68" s="63">
        <f t="shared" si="18"/>
        <v>493.74999999999977</v>
      </c>
      <c r="W68" s="63">
        <f t="shared" si="18"/>
        <v>515.62499999999977</v>
      </c>
      <c r="X68" s="63">
        <f t="shared" si="18"/>
        <v>537.5</v>
      </c>
      <c r="Y68" s="63">
        <f t="shared" si="18"/>
        <v>559.37499999999955</v>
      </c>
      <c r="Z68" s="63">
        <f t="shared" si="18"/>
        <v>581.24999999999977</v>
      </c>
      <c r="AA68" s="63">
        <f t="shared" si="18"/>
        <v>603.12499999999977</v>
      </c>
      <c r="AB68" s="63">
        <f t="shared" si="18"/>
        <v>624.99999999999977</v>
      </c>
      <c r="AC68" s="63">
        <f t="shared" si="18"/>
        <v>646.87499999999955</v>
      </c>
      <c r="AD68" s="26"/>
    </row>
    <row r="69" spans="2:30" x14ac:dyDescent="0.25">
      <c r="B69" s="26"/>
      <c r="C69" s="64" t="s">
        <v>61</v>
      </c>
      <c r="D69" s="62">
        <f t="shared" ref="D69:AC69" si="19">$O$26*D5+$O$25*(($W$13-D6)/($W$13-$W$12))</f>
        <v>0.13150000000000001</v>
      </c>
      <c r="E69" s="63">
        <f t="shared" si="19"/>
        <v>0.15900000000000003</v>
      </c>
      <c r="F69" s="63">
        <f t="shared" si="19"/>
        <v>0.1865</v>
      </c>
      <c r="G69" s="63">
        <f t="shared" si="19"/>
        <v>0.21400000000000002</v>
      </c>
      <c r="H69" s="63">
        <f t="shared" si="19"/>
        <v>0.24149999999999999</v>
      </c>
      <c r="I69" s="63">
        <f t="shared" si="19"/>
        <v>0.26900000000000002</v>
      </c>
      <c r="J69" s="63">
        <f t="shared" si="19"/>
        <v>0.29649999999999999</v>
      </c>
      <c r="K69" s="63">
        <f t="shared" si="19"/>
        <v>0.32400000000000007</v>
      </c>
      <c r="L69" s="63">
        <f t="shared" si="19"/>
        <v>0.35150000000000003</v>
      </c>
      <c r="M69" s="63">
        <f t="shared" si="19"/>
        <v>0.379</v>
      </c>
      <c r="N69" s="63">
        <f t="shared" si="19"/>
        <v>0.40650000000000003</v>
      </c>
      <c r="O69" s="63">
        <f t="shared" si="19"/>
        <v>0.434</v>
      </c>
      <c r="P69" s="63">
        <f t="shared" si="19"/>
        <v>0.46150000000000002</v>
      </c>
      <c r="Q69" s="63">
        <f t="shared" si="19"/>
        <v>0.48899999999999999</v>
      </c>
      <c r="R69" s="63">
        <f t="shared" si="19"/>
        <v>0.51650000000000007</v>
      </c>
      <c r="S69" s="63">
        <f t="shared" si="19"/>
        <v>0.54400000000000015</v>
      </c>
      <c r="T69" s="63">
        <f t="shared" si="19"/>
        <v>0.57150000000000001</v>
      </c>
      <c r="U69" s="63">
        <f t="shared" si="19"/>
        <v>0.59900000000000009</v>
      </c>
      <c r="V69" s="63">
        <f t="shared" si="19"/>
        <v>0.62650000000000006</v>
      </c>
      <c r="W69" s="63">
        <f t="shared" si="19"/>
        <v>0.65400000000000003</v>
      </c>
      <c r="X69" s="63">
        <f t="shared" si="19"/>
        <v>0.68149999999999999</v>
      </c>
      <c r="Y69" s="63">
        <f t="shared" si="19"/>
        <v>0.70900000000000007</v>
      </c>
      <c r="Z69" s="63">
        <f t="shared" si="19"/>
        <v>0.73650000000000004</v>
      </c>
      <c r="AA69" s="63">
        <f t="shared" si="19"/>
        <v>0.76400000000000001</v>
      </c>
      <c r="AB69" s="63">
        <f t="shared" si="19"/>
        <v>0.79149999999999998</v>
      </c>
      <c r="AC69" s="63">
        <f t="shared" si="19"/>
        <v>0.81900000000000006</v>
      </c>
      <c r="AD69" s="26"/>
    </row>
    <row r="70" spans="2:30" x14ac:dyDescent="0.25">
      <c r="B70" s="26"/>
      <c r="C70" s="59" t="s">
        <v>66</v>
      </c>
      <c r="D70" s="62">
        <f t="shared" ref="D70:AC70" si="20">D6-(MAX($D$69:$AC$69)-D69)*(($W$13-$W$12)/$O$25)</f>
        <v>-17087.5</v>
      </c>
      <c r="E70" s="63">
        <f t="shared" si="20"/>
        <v>-16300</v>
      </c>
      <c r="F70" s="63">
        <f t="shared" si="20"/>
        <v>-15512.500000000002</v>
      </c>
      <c r="G70" s="63">
        <f t="shared" si="20"/>
        <v>-14725</v>
      </c>
      <c r="H70" s="63">
        <f t="shared" si="20"/>
        <v>-13937.500000000004</v>
      </c>
      <c r="I70" s="63">
        <f t="shared" si="20"/>
        <v>-13150.000000000002</v>
      </c>
      <c r="J70" s="63">
        <f t="shared" si="20"/>
        <v>-12362.500000000002</v>
      </c>
      <c r="K70" s="63">
        <f t="shared" si="20"/>
        <v>-11575</v>
      </c>
      <c r="L70" s="63">
        <f t="shared" si="20"/>
        <v>-10787.5</v>
      </c>
      <c r="M70" s="63">
        <f t="shared" si="20"/>
        <v>-10000.000000000002</v>
      </c>
      <c r="N70" s="63">
        <f t="shared" si="20"/>
        <v>-9212.5</v>
      </c>
      <c r="O70" s="63">
        <f t="shared" si="20"/>
        <v>-8425.0000000000018</v>
      </c>
      <c r="P70" s="63">
        <f t="shared" si="20"/>
        <v>-7637.5000000000018</v>
      </c>
      <c r="Q70" s="63">
        <f t="shared" si="20"/>
        <v>-6850.0000000000018</v>
      </c>
      <c r="R70" s="63">
        <f t="shared" si="20"/>
        <v>-6062.5</v>
      </c>
      <c r="S70" s="63">
        <f t="shared" si="20"/>
        <v>-5274.9999999999982</v>
      </c>
      <c r="T70" s="63">
        <f t="shared" si="20"/>
        <v>-4487.5000000000009</v>
      </c>
      <c r="U70" s="63">
        <f t="shared" si="20"/>
        <v>-3699.9999999999991</v>
      </c>
      <c r="V70" s="63">
        <f t="shared" si="20"/>
        <v>-2912.5</v>
      </c>
      <c r="W70" s="63">
        <f t="shared" si="20"/>
        <v>-2125.0000000000009</v>
      </c>
      <c r="X70" s="63">
        <f t="shared" si="20"/>
        <v>-1337.5000000000018</v>
      </c>
      <c r="Y70" s="63">
        <f t="shared" si="20"/>
        <v>-549.99999999999955</v>
      </c>
      <c r="Z70" s="63">
        <f t="shared" si="20"/>
        <v>237.49999999999955</v>
      </c>
      <c r="AA70" s="63">
        <f t="shared" si="20"/>
        <v>1024.9999999999989</v>
      </c>
      <c r="AB70" s="63">
        <f t="shared" si="20"/>
        <v>1812.499999999998</v>
      </c>
      <c r="AC70" s="63">
        <f t="shared" si="20"/>
        <v>2600</v>
      </c>
      <c r="AD70" s="26"/>
    </row>
    <row r="71" spans="2:30" x14ac:dyDescent="0.25">
      <c r="B71" s="26"/>
      <c r="C71" s="64" t="s">
        <v>62</v>
      </c>
      <c r="D71" s="62">
        <f t="shared" ref="D71:AC71" si="21">$O$28*D5+$O$27*(($W$13-D6)/($W$13-$W$12))</f>
        <v>0.22800000000000001</v>
      </c>
      <c r="E71" s="63">
        <f t="shared" si="21"/>
        <v>0.248</v>
      </c>
      <c r="F71" s="63">
        <f t="shared" si="21"/>
        <v>0.26800000000000002</v>
      </c>
      <c r="G71" s="63">
        <f t="shared" si="21"/>
        <v>0.28800000000000003</v>
      </c>
      <c r="H71" s="63">
        <f t="shared" si="21"/>
        <v>0.308</v>
      </c>
      <c r="I71" s="63">
        <f t="shared" si="21"/>
        <v>0.32800000000000007</v>
      </c>
      <c r="J71" s="63">
        <f t="shared" si="21"/>
        <v>0.34800000000000003</v>
      </c>
      <c r="K71" s="63">
        <f t="shared" si="21"/>
        <v>0.36799999999999999</v>
      </c>
      <c r="L71" s="63">
        <f t="shared" si="21"/>
        <v>0.38800000000000001</v>
      </c>
      <c r="M71" s="63">
        <f t="shared" si="21"/>
        <v>0.40799999999999997</v>
      </c>
      <c r="N71" s="63">
        <f t="shared" si="21"/>
        <v>0.42800000000000005</v>
      </c>
      <c r="O71" s="63">
        <f t="shared" si="21"/>
        <v>0.44800000000000006</v>
      </c>
      <c r="P71" s="63">
        <f t="shared" si="21"/>
        <v>0.46800000000000008</v>
      </c>
      <c r="Q71" s="63">
        <f t="shared" si="21"/>
        <v>0.48799999999999999</v>
      </c>
      <c r="R71" s="63">
        <f t="shared" si="21"/>
        <v>0.50800000000000001</v>
      </c>
      <c r="S71" s="63">
        <f t="shared" si="21"/>
        <v>0.52800000000000002</v>
      </c>
      <c r="T71" s="63">
        <f t="shared" si="21"/>
        <v>0.54799999999999993</v>
      </c>
      <c r="U71" s="63">
        <f t="shared" si="21"/>
        <v>0.56800000000000006</v>
      </c>
      <c r="V71" s="63">
        <f t="shared" si="21"/>
        <v>0.58800000000000008</v>
      </c>
      <c r="W71" s="63">
        <f t="shared" si="21"/>
        <v>0.60799999999999998</v>
      </c>
      <c r="X71" s="63">
        <f t="shared" si="21"/>
        <v>0.628</v>
      </c>
      <c r="Y71" s="63">
        <f t="shared" si="21"/>
        <v>0.64800000000000013</v>
      </c>
      <c r="Z71" s="63">
        <f t="shared" si="21"/>
        <v>0.66800000000000015</v>
      </c>
      <c r="AA71" s="63">
        <f t="shared" si="21"/>
        <v>0.68800000000000006</v>
      </c>
      <c r="AB71" s="63">
        <f t="shared" si="21"/>
        <v>0.70800000000000007</v>
      </c>
      <c r="AC71" s="63">
        <f t="shared" si="21"/>
        <v>0.72800000000000009</v>
      </c>
      <c r="AD71" s="26"/>
    </row>
    <row r="72" spans="2:30" x14ac:dyDescent="0.25">
      <c r="B72" s="26"/>
      <c r="C72" s="59" t="s">
        <v>67</v>
      </c>
      <c r="D72" s="62">
        <f t="shared" ref="D72:AC72" si="22">D6-(MAX($D$71:$AC$71)-D71)*(($W$13-$W$12)/$O$27)</f>
        <v>-6150.0000000000018</v>
      </c>
      <c r="E72" s="63">
        <f t="shared" si="22"/>
        <v>-5800.0000000000009</v>
      </c>
      <c r="F72" s="63">
        <f t="shared" si="22"/>
        <v>-5450.0000000000009</v>
      </c>
      <c r="G72" s="63">
        <f t="shared" si="22"/>
        <v>-5100.0000000000009</v>
      </c>
      <c r="H72" s="63">
        <f t="shared" si="22"/>
        <v>-4750.0000000000009</v>
      </c>
      <c r="I72" s="63">
        <f t="shared" si="22"/>
        <v>-4400</v>
      </c>
      <c r="J72" s="63">
        <f t="shared" si="22"/>
        <v>-4050.0000000000009</v>
      </c>
      <c r="K72" s="63">
        <f t="shared" si="22"/>
        <v>-3700.0000000000009</v>
      </c>
      <c r="L72" s="63">
        <f t="shared" si="22"/>
        <v>-3350.0000000000009</v>
      </c>
      <c r="M72" s="63">
        <f t="shared" si="22"/>
        <v>-3000.0000000000014</v>
      </c>
      <c r="N72" s="63">
        <f t="shared" si="22"/>
        <v>-2650.0000000000005</v>
      </c>
      <c r="O72" s="63">
        <f t="shared" si="22"/>
        <v>-2300.0000000000005</v>
      </c>
      <c r="P72" s="63">
        <f t="shared" si="22"/>
        <v>-1950</v>
      </c>
      <c r="Q72" s="63">
        <f t="shared" si="22"/>
        <v>-1600.0000000000014</v>
      </c>
      <c r="R72" s="63">
        <f t="shared" si="22"/>
        <v>-1250.0000000000009</v>
      </c>
      <c r="S72" s="63">
        <f t="shared" si="22"/>
        <v>-900.00000000000091</v>
      </c>
      <c r="T72" s="63">
        <f t="shared" si="22"/>
        <v>-550.00000000000182</v>
      </c>
      <c r="U72" s="63">
        <f t="shared" si="22"/>
        <v>-200.00000000000045</v>
      </c>
      <c r="V72" s="63">
        <f t="shared" si="22"/>
        <v>149.99999999999977</v>
      </c>
      <c r="W72" s="63">
        <f t="shared" si="22"/>
        <v>499.99999999999864</v>
      </c>
      <c r="X72" s="63">
        <f t="shared" si="22"/>
        <v>849.99999999999886</v>
      </c>
      <c r="Y72" s="63">
        <f t="shared" si="22"/>
        <v>1200.0000000000005</v>
      </c>
      <c r="Z72" s="63">
        <f t="shared" si="22"/>
        <v>1550.0000000000007</v>
      </c>
      <c r="AA72" s="63">
        <f t="shared" si="22"/>
        <v>1899.9999999999995</v>
      </c>
      <c r="AB72" s="63">
        <f t="shared" si="22"/>
        <v>2250</v>
      </c>
      <c r="AC72" s="63">
        <f t="shared" si="22"/>
        <v>2600</v>
      </c>
      <c r="AD72" s="26"/>
    </row>
    <row r="73" spans="2:30" x14ac:dyDescent="0.2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2:30" x14ac:dyDescent="0.25">
      <c r="B74" s="26"/>
      <c r="C74" s="57" t="s">
        <v>0</v>
      </c>
      <c r="D74" s="58" t="s">
        <v>1</v>
      </c>
      <c r="E74" s="58" t="s">
        <v>2</v>
      </c>
      <c r="F74" s="58" t="s">
        <v>3</v>
      </c>
      <c r="G74" s="58" t="s">
        <v>4</v>
      </c>
      <c r="H74" s="58" t="s">
        <v>5</v>
      </c>
      <c r="I74" s="58" t="s">
        <v>6</v>
      </c>
      <c r="J74" s="58" t="s">
        <v>7</v>
      </c>
      <c r="K74" s="58" t="s">
        <v>8</v>
      </c>
      <c r="L74" s="58" t="s">
        <v>9</v>
      </c>
      <c r="M74" s="58" t="s">
        <v>10</v>
      </c>
      <c r="N74" s="58" t="s">
        <v>11</v>
      </c>
      <c r="O74" s="58" t="s">
        <v>12</v>
      </c>
      <c r="P74" s="58" t="s">
        <v>13</v>
      </c>
      <c r="Q74" s="58" t="s">
        <v>14</v>
      </c>
      <c r="R74" s="58" t="s">
        <v>15</v>
      </c>
      <c r="S74" s="58" t="s">
        <v>16</v>
      </c>
      <c r="T74" s="58" t="s">
        <v>17</v>
      </c>
      <c r="U74" s="58" t="s">
        <v>18</v>
      </c>
      <c r="V74" s="58" t="s">
        <v>19</v>
      </c>
      <c r="W74" s="58" t="s">
        <v>20</v>
      </c>
      <c r="X74" s="58" t="s">
        <v>21</v>
      </c>
      <c r="Y74" s="58" t="s">
        <v>22</v>
      </c>
      <c r="Z74" s="58" t="s">
        <v>23</v>
      </c>
      <c r="AA74" s="58" t="s">
        <v>24</v>
      </c>
      <c r="AB74" s="58" t="s">
        <v>25</v>
      </c>
      <c r="AC74" s="58" t="s">
        <v>26</v>
      </c>
      <c r="AD74" s="26"/>
    </row>
    <row r="75" spans="2:30" x14ac:dyDescent="0.25">
      <c r="B75" s="26"/>
      <c r="C75" s="64" t="s">
        <v>92</v>
      </c>
      <c r="D75" s="60">
        <f t="shared" ref="D75:AC75" si="23">$O$16*D5+$O$15*(($W$20-D6)/($W$20-$W$19))</f>
        <v>0.53923913043478255</v>
      </c>
      <c r="E75" s="61">
        <f t="shared" si="23"/>
        <v>0.53500000000000003</v>
      </c>
      <c r="F75" s="61">
        <f t="shared" si="23"/>
        <v>0.5307608695652174</v>
      </c>
      <c r="G75" s="61">
        <f t="shared" si="23"/>
        <v>0.52652173913043476</v>
      </c>
      <c r="H75" s="61">
        <f t="shared" si="23"/>
        <v>0.52228260869565213</v>
      </c>
      <c r="I75" s="61">
        <f t="shared" si="23"/>
        <v>0.51804347826086961</v>
      </c>
      <c r="J75" s="61">
        <f t="shared" si="23"/>
        <v>0.51380434782608697</v>
      </c>
      <c r="K75" s="61">
        <f t="shared" si="23"/>
        <v>0.50956521739130434</v>
      </c>
      <c r="L75" s="61">
        <f t="shared" si="23"/>
        <v>0.5053260869565217</v>
      </c>
      <c r="M75" s="61">
        <f t="shared" si="23"/>
        <v>0.50108695652173907</v>
      </c>
      <c r="N75" s="61">
        <f t="shared" si="23"/>
        <v>0.49684782608695655</v>
      </c>
      <c r="O75" s="61">
        <f t="shared" si="23"/>
        <v>0.49260869565217391</v>
      </c>
      <c r="P75" s="61">
        <f t="shared" si="23"/>
        <v>0.48836956521739128</v>
      </c>
      <c r="Q75" s="61">
        <f t="shared" si="23"/>
        <v>0.4841304347826087</v>
      </c>
      <c r="R75" s="61">
        <f t="shared" si="23"/>
        <v>0.47989130434782612</v>
      </c>
      <c r="S75" s="61">
        <f t="shared" si="23"/>
        <v>0.47565217391304349</v>
      </c>
      <c r="T75" s="61">
        <f t="shared" si="23"/>
        <v>0.47141304347826085</v>
      </c>
      <c r="U75" s="61">
        <f t="shared" si="23"/>
        <v>0.46717391304347827</v>
      </c>
      <c r="V75" s="61">
        <f t="shared" si="23"/>
        <v>0.46293478260869569</v>
      </c>
      <c r="W75" s="61">
        <f t="shared" si="23"/>
        <v>0.458695652173913</v>
      </c>
      <c r="X75" s="61">
        <f t="shared" si="23"/>
        <v>0.45445652173913043</v>
      </c>
      <c r="Y75" s="61">
        <f t="shared" si="23"/>
        <v>0.45021739130434785</v>
      </c>
      <c r="Z75" s="61">
        <f t="shared" si="23"/>
        <v>0.44597826086956527</v>
      </c>
      <c r="AA75" s="61">
        <f t="shared" si="23"/>
        <v>0.44173913043478258</v>
      </c>
      <c r="AB75" s="61">
        <f t="shared" si="23"/>
        <v>0.4375</v>
      </c>
      <c r="AC75" s="61">
        <f t="shared" si="23"/>
        <v>0.43326086956521742</v>
      </c>
      <c r="AD75" s="26"/>
    </row>
    <row r="76" spans="2:30" x14ac:dyDescent="0.25">
      <c r="B76" s="26"/>
      <c r="C76" s="59" t="s">
        <v>93</v>
      </c>
      <c r="D76" s="62">
        <f t="shared" ref="D76:AC76" si="24">D6-(MAX($D$75:$AC$75)-D75)*(($W$20-$W$19)/$O$15)</f>
        <v>100</v>
      </c>
      <c r="E76" s="63">
        <f t="shared" si="24"/>
        <v>180.5000000000004</v>
      </c>
      <c r="F76" s="63">
        <f t="shared" si="24"/>
        <v>261.00000000000028</v>
      </c>
      <c r="G76" s="63">
        <f t="shared" si="24"/>
        <v>341.50000000000017</v>
      </c>
      <c r="H76" s="63">
        <f t="shared" si="24"/>
        <v>422.00000000000006</v>
      </c>
      <c r="I76" s="63">
        <f t="shared" si="24"/>
        <v>502.50000000000045</v>
      </c>
      <c r="J76" s="63">
        <f t="shared" si="24"/>
        <v>583.00000000000034</v>
      </c>
      <c r="K76" s="63">
        <f t="shared" si="24"/>
        <v>663.50000000000023</v>
      </c>
      <c r="L76" s="63">
        <f t="shared" si="24"/>
        <v>744.00000000000011</v>
      </c>
      <c r="M76" s="63">
        <f t="shared" si="24"/>
        <v>824.5</v>
      </c>
      <c r="N76" s="63">
        <f t="shared" si="24"/>
        <v>905.00000000000034</v>
      </c>
      <c r="O76" s="63">
        <f t="shared" si="24"/>
        <v>985.50000000000023</v>
      </c>
      <c r="P76" s="63">
        <f t="shared" si="24"/>
        <v>1066</v>
      </c>
      <c r="Q76" s="63">
        <f t="shared" si="24"/>
        <v>1146.5000000000002</v>
      </c>
      <c r="R76" s="63">
        <f t="shared" si="24"/>
        <v>1227.0000000000005</v>
      </c>
      <c r="S76" s="63">
        <f t="shared" si="24"/>
        <v>1307.5000000000002</v>
      </c>
      <c r="T76" s="63">
        <f t="shared" si="24"/>
        <v>1388.0000000000002</v>
      </c>
      <c r="U76" s="63">
        <f t="shared" si="24"/>
        <v>1468.5000000000002</v>
      </c>
      <c r="V76" s="63">
        <f t="shared" si="24"/>
        <v>1549.0000000000005</v>
      </c>
      <c r="W76" s="63">
        <f t="shared" si="24"/>
        <v>1629.5</v>
      </c>
      <c r="X76" s="63">
        <f t="shared" si="24"/>
        <v>1710.0000000000002</v>
      </c>
      <c r="Y76" s="63">
        <f t="shared" si="24"/>
        <v>1790.5000000000005</v>
      </c>
      <c r="Z76" s="63">
        <f t="shared" si="24"/>
        <v>1871.0000000000005</v>
      </c>
      <c r="AA76" s="63">
        <f t="shared" si="24"/>
        <v>1951.5</v>
      </c>
      <c r="AB76" s="63">
        <f t="shared" si="24"/>
        <v>2032.0000000000002</v>
      </c>
      <c r="AC76" s="63">
        <f t="shared" si="24"/>
        <v>2112.5000000000005</v>
      </c>
      <c r="AD76" s="26"/>
    </row>
    <row r="77" spans="2:30" x14ac:dyDescent="0.25">
      <c r="B77" s="26"/>
      <c r="C77" s="64" t="s">
        <v>94</v>
      </c>
      <c r="D77" s="62">
        <f t="shared" ref="D77:AC77" si="25">$O$16*D5+$O$15*(($W$22-D6)/($W$22-$W$21))</f>
        <v>0.93416666666666659</v>
      </c>
      <c r="E77" s="63">
        <f t="shared" si="25"/>
        <v>0.8683333333333334</v>
      </c>
      <c r="F77" s="63">
        <f t="shared" si="25"/>
        <v>0.80249999999999999</v>
      </c>
      <c r="G77" s="63">
        <f t="shared" si="25"/>
        <v>0.73666666666666658</v>
      </c>
      <c r="H77" s="63">
        <f t="shared" si="25"/>
        <v>0.67083333333333339</v>
      </c>
      <c r="I77" s="63">
        <f t="shared" si="25"/>
        <v>0.60499999999999998</v>
      </c>
      <c r="J77" s="63">
        <f t="shared" si="25"/>
        <v>0.53916666666666668</v>
      </c>
      <c r="K77" s="63">
        <f t="shared" si="25"/>
        <v>0.47333333333333333</v>
      </c>
      <c r="L77" s="63">
        <f t="shared" si="25"/>
        <v>0.40749999999999997</v>
      </c>
      <c r="M77" s="63">
        <f t="shared" si="25"/>
        <v>0.34166666666666667</v>
      </c>
      <c r="N77" s="63">
        <f t="shared" si="25"/>
        <v>0.27583333333333332</v>
      </c>
      <c r="O77" s="63">
        <f t="shared" si="25"/>
        <v>0.21</v>
      </c>
      <c r="P77" s="63">
        <f t="shared" si="25"/>
        <v>0.14416666666666667</v>
      </c>
      <c r="Q77" s="63">
        <f t="shared" si="25"/>
        <v>7.8333333333333338E-2</v>
      </c>
      <c r="R77" s="63">
        <f t="shared" si="25"/>
        <v>1.2500000000000011E-2</v>
      </c>
      <c r="S77" s="63">
        <f t="shared" si="25"/>
        <v>-5.3333333333333288E-2</v>
      </c>
      <c r="T77" s="63">
        <f t="shared" si="25"/>
        <v>-0.1191666666666667</v>
      </c>
      <c r="U77" s="63">
        <f t="shared" si="25"/>
        <v>-0.185</v>
      </c>
      <c r="V77" s="63">
        <f t="shared" si="25"/>
        <v>-0.25083333333333335</v>
      </c>
      <c r="W77" s="63">
        <f t="shared" si="25"/>
        <v>-0.31666666666666665</v>
      </c>
      <c r="X77" s="63">
        <f t="shared" si="25"/>
        <v>-0.38250000000000001</v>
      </c>
      <c r="Y77" s="63">
        <f t="shared" si="25"/>
        <v>-0.44833333333333336</v>
      </c>
      <c r="Z77" s="63">
        <f t="shared" si="25"/>
        <v>-0.51416666666666666</v>
      </c>
      <c r="AA77" s="63">
        <f t="shared" si="25"/>
        <v>-0.58000000000000007</v>
      </c>
      <c r="AB77" s="63">
        <f t="shared" si="25"/>
        <v>-0.64583333333333326</v>
      </c>
      <c r="AC77" s="63">
        <f t="shared" si="25"/>
        <v>-0.71166666666666667</v>
      </c>
      <c r="AD77" s="26"/>
    </row>
    <row r="78" spans="2:30" x14ac:dyDescent="0.25">
      <c r="B78" s="26"/>
      <c r="C78" s="59" t="s">
        <v>95</v>
      </c>
      <c r="D78" s="62">
        <f t="shared" ref="D78:AC78" si="26">D6-(MAX($D$77:$AC$77)-D77)*(($W$22-$W$21)/$O$15)</f>
        <v>100</v>
      </c>
      <c r="E78" s="63">
        <f t="shared" si="26"/>
        <v>121.00000000000017</v>
      </c>
      <c r="F78" s="63">
        <f t="shared" si="26"/>
        <v>142.00000000000009</v>
      </c>
      <c r="G78" s="63">
        <f t="shared" si="26"/>
        <v>163</v>
      </c>
      <c r="H78" s="63">
        <f t="shared" si="26"/>
        <v>184.00000000000017</v>
      </c>
      <c r="I78" s="63">
        <f t="shared" si="26"/>
        <v>205.00000000000006</v>
      </c>
      <c r="J78" s="63">
        <f t="shared" si="26"/>
        <v>226.00000000000011</v>
      </c>
      <c r="K78" s="63">
        <f t="shared" si="26"/>
        <v>247.00000000000011</v>
      </c>
      <c r="L78" s="63">
        <f t="shared" si="26"/>
        <v>268.00000000000011</v>
      </c>
      <c r="M78" s="63">
        <f t="shared" si="26"/>
        <v>289.00000000000011</v>
      </c>
      <c r="N78" s="63">
        <f t="shared" si="26"/>
        <v>310.00000000000011</v>
      </c>
      <c r="O78" s="63">
        <f t="shared" si="26"/>
        <v>331</v>
      </c>
      <c r="P78" s="63">
        <f t="shared" si="26"/>
        <v>352.00000000000011</v>
      </c>
      <c r="Q78" s="63">
        <f t="shared" si="26"/>
        <v>373.00000000000023</v>
      </c>
      <c r="R78" s="63">
        <f t="shared" si="26"/>
        <v>394</v>
      </c>
      <c r="S78" s="63">
        <f t="shared" si="26"/>
        <v>415.00000000000023</v>
      </c>
      <c r="T78" s="63">
        <f t="shared" si="26"/>
        <v>436.00000000000023</v>
      </c>
      <c r="U78" s="63">
        <f t="shared" si="26"/>
        <v>457</v>
      </c>
      <c r="V78" s="63">
        <f t="shared" si="26"/>
        <v>478</v>
      </c>
      <c r="W78" s="63">
        <f t="shared" si="26"/>
        <v>499</v>
      </c>
      <c r="X78" s="63">
        <f t="shared" si="26"/>
        <v>520</v>
      </c>
      <c r="Y78" s="63">
        <f t="shared" si="26"/>
        <v>541.00000000000023</v>
      </c>
      <c r="Z78" s="63">
        <f t="shared" si="26"/>
        <v>562</v>
      </c>
      <c r="AA78" s="63">
        <f t="shared" si="26"/>
        <v>583</v>
      </c>
      <c r="AB78" s="63">
        <f t="shared" si="26"/>
        <v>604.00000000000023</v>
      </c>
      <c r="AC78" s="63">
        <f t="shared" si="26"/>
        <v>625</v>
      </c>
      <c r="AD78" s="26"/>
    </row>
    <row r="79" spans="2:30" x14ac:dyDescent="0.25">
      <c r="B79" s="26"/>
      <c r="C79" s="64" t="s">
        <v>96</v>
      </c>
      <c r="D79" s="62">
        <f t="shared" ref="D79:AC79" si="27">$O$16*D5+$O$15*(($W$24-D6)/($W$24-$W$23))</f>
        <v>0.73178571428571426</v>
      </c>
      <c r="E79" s="63">
        <f t="shared" si="27"/>
        <v>0.67785714285714294</v>
      </c>
      <c r="F79" s="63">
        <f t="shared" si="27"/>
        <v>0.62392857142857139</v>
      </c>
      <c r="G79" s="63">
        <f t="shared" si="27"/>
        <v>0.57000000000000006</v>
      </c>
      <c r="H79" s="63">
        <f t="shared" si="27"/>
        <v>0.51607142857142851</v>
      </c>
      <c r="I79" s="63">
        <f t="shared" si="27"/>
        <v>0.46214285714285713</v>
      </c>
      <c r="J79" s="63">
        <f t="shared" si="27"/>
        <v>0.4082142857142857</v>
      </c>
      <c r="K79" s="63">
        <f t="shared" si="27"/>
        <v>0.35428571428571431</v>
      </c>
      <c r="L79" s="63">
        <f t="shared" si="27"/>
        <v>0.30035714285714288</v>
      </c>
      <c r="M79" s="63">
        <f t="shared" si="27"/>
        <v>0.24642857142857141</v>
      </c>
      <c r="N79" s="63">
        <f t="shared" si="27"/>
        <v>0.1925</v>
      </c>
      <c r="O79" s="63">
        <f t="shared" si="27"/>
        <v>0.13857142857142857</v>
      </c>
      <c r="P79" s="63">
        <f t="shared" si="27"/>
        <v>8.4642857142857159E-2</v>
      </c>
      <c r="Q79" s="63">
        <f t="shared" si="27"/>
        <v>3.0714285714285722E-2</v>
      </c>
      <c r="R79" s="63">
        <f t="shared" si="27"/>
        <v>-2.3214285714285687E-2</v>
      </c>
      <c r="S79" s="63">
        <f t="shared" si="27"/>
        <v>-7.7142857142857124E-2</v>
      </c>
      <c r="T79" s="63">
        <f t="shared" si="27"/>
        <v>-0.13107142857142856</v>
      </c>
      <c r="U79" s="63">
        <f t="shared" si="27"/>
        <v>-0.185</v>
      </c>
      <c r="V79" s="63">
        <f t="shared" si="27"/>
        <v>-0.23892857142857138</v>
      </c>
      <c r="W79" s="63">
        <f t="shared" si="27"/>
        <v>-0.29285714285714293</v>
      </c>
      <c r="X79" s="63">
        <f t="shared" si="27"/>
        <v>-0.34678571428571431</v>
      </c>
      <c r="Y79" s="63">
        <f t="shared" si="27"/>
        <v>-0.40071428571428569</v>
      </c>
      <c r="Z79" s="63">
        <f t="shared" si="27"/>
        <v>-0.45464285714285707</v>
      </c>
      <c r="AA79" s="63">
        <f t="shared" si="27"/>
        <v>-0.50857142857142867</v>
      </c>
      <c r="AB79" s="63">
        <f t="shared" si="27"/>
        <v>-0.5625</v>
      </c>
      <c r="AC79" s="63">
        <f t="shared" si="27"/>
        <v>-0.61642857142857133</v>
      </c>
      <c r="AD79" s="26"/>
    </row>
    <row r="80" spans="2:30" x14ac:dyDescent="0.25">
      <c r="B80" s="26"/>
      <c r="C80" s="59" t="s">
        <v>98</v>
      </c>
      <c r="D80" s="62">
        <f t="shared" ref="D80:AC80" si="28">D6-(MAX($D$79:$AC$79)-D79)*(($W$24-$W$23)/$O$15)</f>
        <v>100</v>
      </c>
      <c r="E80" s="63">
        <f t="shared" si="28"/>
        <v>124.50000000000014</v>
      </c>
      <c r="F80" s="63">
        <f t="shared" si="28"/>
        <v>148.99999999999997</v>
      </c>
      <c r="G80" s="63">
        <f t="shared" si="28"/>
        <v>173.50000000000011</v>
      </c>
      <c r="H80" s="63">
        <f t="shared" si="28"/>
        <v>197.99999999999994</v>
      </c>
      <c r="I80" s="63">
        <f t="shared" si="28"/>
        <v>222.5</v>
      </c>
      <c r="J80" s="63">
        <f t="shared" si="28"/>
        <v>247</v>
      </c>
      <c r="K80" s="63">
        <f t="shared" si="28"/>
        <v>271.50000000000011</v>
      </c>
      <c r="L80" s="63">
        <f t="shared" si="28"/>
        <v>296.00000000000011</v>
      </c>
      <c r="M80" s="63">
        <f t="shared" si="28"/>
        <v>320.5</v>
      </c>
      <c r="N80" s="63">
        <f t="shared" si="28"/>
        <v>345</v>
      </c>
      <c r="O80" s="63">
        <f t="shared" si="28"/>
        <v>369.5</v>
      </c>
      <c r="P80" s="63">
        <f t="shared" si="28"/>
        <v>394</v>
      </c>
      <c r="Q80" s="63">
        <f t="shared" si="28"/>
        <v>418.5</v>
      </c>
      <c r="R80" s="63">
        <f t="shared" si="28"/>
        <v>443.00000000000023</v>
      </c>
      <c r="S80" s="63">
        <f t="shared" si="28"/>
        <v>467.5</v>
      </c>
      <c r="T80" s="63">
        <f t="shared" si="28"/>
        <v>492.00000000000023</v>
      </c>
      <c r="U80" s="63">
        <f t="shared" si="28"/>
        <v>516.5</v>
      </c>
      <c r="V80" s="63">
        <f t="shared" si="28"/>
        <v>541</v>
      </c>
      <c r="W80" s="63">
        <f t="shared" si="28"/>
        <v>565.5</v>
      </c>
      <c r="X80" s="63">
        <f t="shared" si="28"/>
        <v>590</v>
      </c>
      <c r="Y80" s="63">
        <f t="shared" si="28"/>
        <v>614.50000000000023</v>
      </c>
      <c r="Z80" s="63">
        <f t="shared" si="28"/>
        <v>639</v>
      </c>
      <c r="AA80" s="63">
        <f t="shared" si="28"/>
        <v>663.5</v>
      </c>
      <c r="AB80" s="63">
        <f t="shared" si="28"/>
        <v>688</v>
      </c>
      <c r="AC80" s="63">
        <f t="shared" si="28"/>
        <v>712.50000000000023</v>
      </c>
      <c r="AD80" s="26"/>
    </row>
    <row r="81" spans="2:30" x14ac:dyDescent="0.25">
      <c r="B81" s="26"/>
      <c r="C81" s="64" t="s">
        <v>99</v>
      </c>
      <c r="D81" s="62">
        <f t="shared" ref="D81:AC81" si="29">$O$16*D5+$O$15*(($W$26-D6)/($W$26-$W$25))</f>
        <v>0.96749999999999992</v>
      </c>
      <c r="E81" s="63">
        <f t="shared" si="29"/>
        <v>0.93500000000000005</v>
      </c>
      <c r="F81" s="63">
        <f t="shared" si="29"/>
        <v>0.90249999999999997</v>
      </c>
      <c r="G81" s="63">
        <f t="shared" si="29"/>
        <v>0.87000000000000011</v>
      </c>
      <c r="H81" s="63">
        <f t="shared" si="29"/>
        <v>0.83750000000000002</v>
      </c>
      <c r="I81" s="63">
        <f t="shared" si="29"/>
        <v>0.80499999999999994</v>
      </c>
      <c r="J81" s="63">
        <f t="shared" si="29"/>
        <v>0.77249999999999996</v>
      </c>
      <c r="K81" s="63">
        <f t="shared" si="29"/>
        <v>0.74</v>
      </c>
      <c r="L81" s="63">
        <f t="shared" si="29"/>
        <v>0.70750000000000002</v>
      </c>
      <c r="M81" s="63">
        <f t="shared" si="29"/>
        <v>0.67500000000000004</v>
      </c>
      <c r="N81" s="63">
        <f t="shared" si="29"/>
        <v>0.64250000000000007</v>
      </c>
      <c r="O81" s="63">
        <f t="shared" si="29"/>
        <v>0.61</v>
      </c>
      <c r="P81" s="63">
        <f t="shared" si="29"/>
        <v>0.57750000000000001</v>
      </c>
      <c r="Q81" s="63">
        <f t="shared" si="29"/>
        <v>0.54499999999999993</v>
      </c>
      <c r="R81" s="63">
        <f t="shared" si="29"/>
        <v>0.51249999999999996</v>
      </c>
      <c r="S81" s="63">
        <f t="shared" si="29"/>
        <v>0.48000000000000004</v>
      </c>
      <c r="T81" s="63">
        <f t="shared" si="29"/>
        <v>0.44750000000000001</v>
      </c>
      <c r="U81" s="63">
        <f t="shared" si="29"/>
        <v>0.41500000000000004</v>
      </c>
      <c r="V81" s="63">
        <f t="shared" si="29"/>
        <v>0.38250000000000001</v>
      </c>
      <c r="W81" s="63">
        <f t="shared" si="29"/>
        <v>0.35</v>
      </c>
      <c r="X81" s="63">
        <f t="shared" si="29"/>
        <v>0.3175</v>
      </c>
      <c r="Y81" s="63">
        <f t="shared" si="29"/>
        <v>0.28500000000000003</v>
      </c>
      <c r="Z81" s="63">
        <f t="shared" si="29"/>
        <v>0.25250000000000006</v>
      </c>
      <c r="AA81" s="63">
        <f t="shared" si="29"/>
        <v>0.21999999999999997</v>
      </c>
      <c r="AB81" s="63">
        <f t="shared" si="29"/>
        <v>0.1875</v>
      </c>
      <c r="AC81" s="63">
        <f t="shared" si="29"/>
        <v>0.15500000000000003</v>
      </c>
      <c r="AD81" s="26"/>
    </row>
    <row r="82" spans="2:30" x14ac:dyDescent="0.25">
      <c r="B82" s="26"/>
      <c r="C82" s="59" t="s">
        <v>97</v>
      </c>
      <c r="D82" s="62">
        <f t="shared" ref="D82:AC82" si="30">D6-(MAX($D$81:$AC$81)-D81)*(($W$26-$W$25)/$O$15)</f>
        <v>100</v>
      </c>
      <c r="E82" s="63">
        <f t="shared" si="30"/>
        <v>135.00000000000028</v>
      </c>
      <c r="F82" s="63">
        <f t="shared" si="30"/>
        <v>170.00000000000011</v>
      </c>
      <c r="G82" s="63">
        <f t="shared" si="30"/>
        <v>205.00000000000037</v>
      </c>
      <c r="H82" s="63">
        <f t="shared" si="30"/>
        <v>240.00000000000023</v>
      </c>
      <c r="I82" s="63">
        <f t="shared" si="30"/>
        <v>275.00000000000006</v>
      </c>
      <c r="J82" s="63">
        <f t="shared" si="30"/>
        <v>310.00000000000011</v>
      </c>
      <c r="K82" s="63">
        <f t="shared" si="30"/>
        <v>345.00000000000017</v>
      </c>
      <c r="L82" s="63">
        <f t="shared" si="30"/>
        <v>380.00000000000023</v>
      </c>
      <c r="M82" s="63">
        <f t="shared" si="30"/>
        <v>415.00000000000023</v>
      </c>
      <c r="N82" s="63">
        <f t="shared" si="30"/>
        <v>450.00000000000034</v>
      </c>
      <c r="O82" s="63">
        <f t="shared" si="30"/>
        <v>485.00000000000011</v>
      </c>
      <c r="P82" s="63">
        <f t="shared" si="30"/>
        <v>520.00000000000023</v>
      </c>
      <c r="Q82" s="63">
        <f t="shared" si="30"/>
        <v>555</v>
      </c>
      <c r="R82" s="63">
        <f t="shared" si="30"/>
        <v>590.00000000000011</v>
      </c>
      <c r="S82" s="63">
        <f t="shared" si="30"/>
        <v>625.00000000000023</v>
      </c>
      <c r="T82" s="63">
        <f t="shared" si="30"/>
        <v>660.00000000000023</v>
      </c>
      <c r="U82" s="63">
        <f t="shared" si="30"/>
        <v>695.00000000000023</v>
      </c>
      <c r="V82" s="63">
        <f t="shared" si="30"/>
        <v>730</v>
      </c>
      <c r="W82" s="63">
        <f t="shared" si="30"/>
        <v>765.00000000000023</v>
      </c>
      <c r="X82" s="63">
        <f t="shared" si="30"/>
        <v>800.00000000000023</v>
      </c>
      <c r="Y82" s="63">
        <f t="shared" si="30"/>
        <v>835.00000000000023</v>
      </c>
      <c r="Z82" s="63">
        <f t="shared" si="30"/>
        <v>870.00000000000023</v>
      </c>
      <c r="AA82" s="63">
        <f t="shared" si="30"/>
        <v>905.00000000000023</v>
      </c>
      <c r="AB82" s="63">
        <f t="shared" si="30"/>
        <v>940.00000000000023</v>
      </c>
      <c r="AC82" s="63">
        <f t="shared" si="30"/>
        <v>975.00000000000023</v>
      </c>
      <c r="AD82" s="26"/>
    </row>
    <row r="83" spans="2:30" x14ac:dyDescent="0.25">
      <c r="B83" s="26"/>
      <c r="C83" s="64" t="s">
        <v>100</v>
      </c>
      <c r="D83" s="62">
        <f t="shared" ref="D83:AC83" si="31">$O$16*D5+$O$15*(($W$28-D6)/($W$28-$W$27))</f>
        <v>1.5175000000000001</v>
      </c>
      <c r="E83" s="63">
        <f t="shared" si="31"/>
        <v>1.4635714285714285</v>
      </c>
      <c r="F83" s="63">
        <f t="shared" si="31"/>
        <v>1.4096428571428572</v>
      </c>
      <c r="G83" s="63">
        <f t="shared" si="31"/>
        <v>1.3557142857142859</v>
      </c>
      <c r="H83" s="63">
        <f t="shared" si="31"/>
        <v>1.3017857142857141</v>
      </c>
      <c r="I83" s="63">
        <f t="shared" si="31"/>
        <v>1.2478571428571428</v>
      </c>
      <c r="J83" s="63">
        <f t="shared" si="31"/>
        <v>1.1939285714285715</v>
      </c>
      <c r="K83" s="63">
        <f t="shared" si="31"/>
        <v>1.1400000000000001</v>
      </c>
      <c r="L83" s="63">
        <f t="shared" si="31"/>
        <v>1.0860714285714286</v>
      </c>
      <c r="M83" s="63">
        <f t="shared" si="31"/>
        <v>1.032142857142857</v>
      </c>
      <c r="N83" s="63">
        <f t="shared" si="31"/>
        <v>0.9782142857142857</v>
      </c>
      <c r="O83" s="63">
        <f t="shared" si="31"/>
        <v>0.92428571428571427</v>
      </c>
      <c r="P83" s="63">
        <f t="shared" si="31"/>
        <v>0.87035714285714294</v>
      </c>
      <c r="Q83" s="63">
        <f t="shared" si="31"/>
        <v>0.81642857142857139</v>
      </c>
      <c r="R83" s="63">
        <f t="shared" si="31"/>
        <v>0.76249999999999996</v>
      </c>
      <c r="S83" s="63">
        <f t="shared" si="31"/>
        <v>0.70857142857142863</v>
      </c>
      <c r="T83" s="63">
        <f t="shared" si="31"/>
        <v>0.65464285714285708</v>
      </c>
      <c r="U83" s="63">
        <f t="shared" si="31"/>
        <v>0.60071428571428576</v>
      </c>
      <c r="V83" s="63">
        <f t="shared" si="31"/>
        <v>0.54678571428571432</v>
      </c>
      <c r="W83" s="63">
        <f t="shared" si="31"/>
        <v>0.49285714285714283</v>
      </c>
      <c r="X83" s="63">
        <f t="shared" si="31"/>
        <v>0.43892857142857145</v>
      </c>
      <c r="Y83" s="63">
        <f t="shared" si="31"/>
        <v>0.38500000000000001</v>
      </c>
      <c r="Z83" s="63">
        <f t="shared" si="31"/>
        <v>0.33107142857142857</v>
      </c>
      <c r="AA83" s="63">
        <f t="shared" si="31"/>
        <v>0.27714285714285714</v>
      </c>
      <c r="AB83" s="63">
        <f t="shared" si="31"/>
        <v>0.22321428571428573</v>
      </c>
      <c r="AC83" s="63">
        <f t="shared" si="31"/>
        <v>0.16928571428571432</v>
      </c>
      <c r="AD83" s="26"/>
    </row>
    <row r="84" spans="2:30" x14ac:dyDescent="0.25">
      <c r="B84" s="26"/>
      <c r="C84" s="59" t="s">
        <v>101</v>
      </c>
      <c r="D84" s="62">
        <f t="shared" ref="D84:AC84" si="32">D6-(MAX($D$83:$AC$83)-D83)*(($W$28-$W$27)/$O$15)</f>
        <v>100</v>
      </c>
      <c r="E84" s="63">
        <f t="shared" si="32"/>
        <v>124.49999999999983</v>
      </c>
      <c r="F84" s="63">
        <f t="shared" si="32"/>
        <v>148.99999999999997</v>
      </c>
      <c r="G84" s="63">
        <f t="shared" si="32"/>
        <v>173.50000000000011</v>
      </c>
      <c r="H84" s="63">
        <f t="shared" si="32"/>
        <v>197.99999999999966</v>
      </c>
      <c r="I84" s="63">
        <f t="shared" si="32"/>
        <v>222.49999999999977</v>
      </c>
      <c r="J84" s="63">
        <f t="shared" si="32"/>
        <v>246.99999999999994</v>
      </c>
      <c r="K84" s="63">
        <f t="shared" si="32"/>
        <v>271.50000000000011</v>
      </c>
      <c r="L84" s="63">
        <f t="shared" si="32"/>
        <v>295.99999999999989</v>
      </c>
      <c r="M84" s="63">
        <f t="shared" si="32"/>
        <v>320.49999999999977</v>
      </c>
      <c r="N84" s="63">
        <f t="shared" si="32"/>
        <v>344.99999999999989</v>
      </c>
      <c r="O84" s="63">
        <f t="shared" si="32"/>
        <v>369.49999999999989</v>
      </c>
      <c r="P84" s="63">
        <f t="shared" si="32"/>
        <v>394</v>
      </c>
      <c r="Q84" s="63">
        <f t="shared" si="32"/>
        <v>418.49999999999989</v>
      </c>
      <c r="R84" s="63">
        <f t="shared" si="32"/>
        <v>442.99999999999977</v>
      </c>
      <c r="S84" s="63">
        <f t="shared" si="32"/>
        <v>467.5</v>
      </c>
      <c r="T84" s="63">
        <f t="shared" si="32"/>
        <v>491.99999999999977</v>
      </c>
      <c r="U84" s="63">
        <f t="shared" si="32"/>
        <v>516.5</v>
      </c>
      <c r="V84" s="63">
        <f t="shared" si="32"/>
        <v>541</v>
      </c>
      <c r="W84" s="63">
        <f t="shared" si="32"/>
        <v>565.5</v>
      </c>
      <c r="X84" s="63">
        <f t="shared" si="32"/>
        <v>589.99999999999977</v>
      </c>
      <c r="Y84" s="63">
        <f t="shared" si="32"/>
        <v>614.5</v>
      </c>
      <c r="Z84" s="63">
        <f t="shared" si="32"/>
        <v>639</v>
      </c>
      <c r="AA84" s="63">
        <f t="shared" si="32"/>
        <v>663.5</v>
      </c>
      <c r="AB84" s="63">
        <f t="shared" si="32"/>
        <v>688</v>
      </c>
      <c r="AC84" s="63">
        <f t="shared" si="32"/>
        <v>712.49999999999977</v>
      </c>
      <c r="AD84" s="26"/>
    </row>
    <row r="85" spans="2:30" x14ac:dyDescent="0.2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</sheetData>
  <conditionalFormatting sqref="C40:AC40">
    <cfRule type="cellIs" dxfId="14" priority="4" operator="equal">
      <formula>1</formula>
    </cfRule>
  </conditionalFormatting>
  <conditionalFormatting sqref="D45:AC54">
    <cfRule type="cellIs" dxfId="13" priority="1" operator="equal">
      <formula>1</formula>
    </cfRule>
  </conditionalFormatting>
  <conditionalFormatting sqref="C46">
    <cfRule type="cellIs" dxfId="12" priority="3" operator="equal">
      <formula>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="60" zoomScaleNormal="60" workbookViewId="0"/>
  </sheetViews>
  <sheetFormatPr defaultRowHeight="15" x14ac:dyDescent="0.25"/>
  <cols>
    <col min="1" max="1" width="2.42578125" style="31" customWidth="1"/>
    <col min="2" max="2" width="3.42578125" style="31" customWidth="1"/>
    <col min="3" max="3" width="16.85546875" style="31" customWidth="1"/>
    <col min="4" max="10" width="9.42578125" style="31" customWidth="1"/>
    <col min="11" max="11" width="9.140625" style="31"/>
    <col min="12" max="12" width="9.42578125" style="31" customWidth="1"/>
    <col min="13" max="13" width="9.28515625" style="31" customWidth="1"/>
    <col min="14" max="14" width="11.140625" style="31" customWidth="1"/>
    <col min="15" max="15" width="9.140625" style="31" customWidth="1"/>
    <col min="16" max="16" width="9.42578125" style="31" customWidth="1"/>
    <col min="17" max="17" width="9.140625" style="31" customWidth="1"/>
    <col min="18" max="19" width="9.28515625" style="31" customWidth="1"/>
    <col min="20" max="29" width="9.42578125" style="31" customWidth="1"/>
    <col min="30" max="16384" width="9.140625" style="31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160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3">
        <f>'NX Utility Index'!D5</f>
        <v>3.5000000000000003E-2</v>
      </c>
      <c r="E5" s="14">
        <f>'NX Utility Index'!E5</f>
        <v>7.0000000000000007E-2</v>
      </c>
      <c r="F5" s="14">
        <f>'NX Utility Index'!F5</f>
        <v>0.105</v>
      </c>
      <c r="G5" s="14">
        <f>'NX Utility Index'!G5</f>
        <v>0.14000000000000001</v>
      </c>
      <c r="H5" s="14">
        <f>'NX Utility Index'!H5</f>
        <v>0.17499999999999999</v>
      </c>
      <c r="I5" s="14">
        <f>'NX Utility Index'!I5</f>
        <v>0.21</v>
      </c>
      <c r="J5" s="14">
        <f>'NX Utility Index'!J5</f>
        <v>0.245</v>
      </c>
      <c r="K5" s="14">
        <f>'NX Utility Index'!K5</f>
        <v>0.28000000000000003</v>
      </c>
      <c r="L5" s="14">
        <f>'NX Utility Index'!L5</f>
        <v>0.315</v>
      </c>
      <c r="M5" s="14">
        <f>'NX Utility Index'!M5</f>
        <v>0.35</v>
      </c>
      <c r="N5" s="14">
        <f>'NX Utility Index'!N5</f>
        <v>0.38500000000000001</v>
      </c>
      <c r="O5" s="14">
        <f>'NX Utility Index'!O5</f>
        <v>0.42</v>
      </c>
      <c r="P5" s="14">
        <f>'NX Utility Index'!P5</f>
        <v>0.45500000000000002</v>
      </c>
      <c r="Q5" s="14">
        <f>'NX Utility Index'!Q5</f>
        <v>0.49</v>
      </c>
      <c r="R5" s="14">
        <f>'NX Utility Index'!R5</f>
        <v>0.52500000000000002</v>
      </c>
      <c r="S5" s="14">
        <f>'NX Utility Index'!S5</f>
        <v>0.56000000000000005</v>
      </c>
      <c r="T5" s="14">
        <f>'NX Utility Index'!T5</f>
        <v>0.59499999999999997</v>
      </c>
      <c r="U5" s="14">
        <f>'NX Utility Index'!U5</f>
        <v>0.63</v>
      </c>
      <c r="V5" s="14">
        <f>'NX Utility Index'!V5</f>
        <v>0.66500000000000004</v>
      </c>
      <c r="W5" s="14">
        <f>'NX Utility Index'!W5</f>
        <v>0.7</v>
      </c>
      <c r="X5" s="14">
        <f>'NX Utility Index'!X5</f>
        <v>0.73499999999999999</v>
      </c>
      <c r="Y5" s="14">
        <f>'NX Utility Index'!Y5</f>
        <v>0.77</v>
      </c>
      <c r="Z5" s="14">
        <f>'NX Utility Index'!Z5</f>
        <v>0.80500000000000005</v>
      </c>
      <c r="AA5" s="14">
        <f>'NX Utility Index'!AA5</f>
        <v>0.84</v>
      </c>
      <c r="AB5" s="14">
        <f>'NX Utility Index'!AB5</f>
        <v>0.875</v>
      </c>
      <c r="AC5" s="14">
        <f>'NX Utility Index'!AC5</f>
        <v>0.91</v>
      </c>
      <c r="AD5" s="16"/>
    </row>
    <row r="6" spans="2:30" customFormat="1" x14ac:dyDescent="0.25">
      <c r="B6" s="16"/>
      <c r="C6" s="8" t="s">
        <v>35</v>
      </c>
      <c r="D6" s="15">
        <f>'NX Utility Index'!D6</f>
        <v>100</v>
      </c>
      <c r="E6" s="9">
        <f>'NX Utility Index'!E6</f>
        <v>200</v>
      </c>
      <c r="F6" s="9">
        <f>'NX Utility Index'!F6</f>
        <v>300</v>
      </c>
      <c r="G6" s="9">
        <f>'NX Utility Index'!G6</f>
        <v>400</v>
      </c>
      <c r="H6" s="9">
        <f>'NX Utility Index'!H6</f>
        <v>500</v>
      </c>
      <c r="I6" s="9">
        <f>'NX Utility Index'!I6</f>
        <v>600</v>
      </c>
      <c r="J6" s="9">
        <f>'NX Utility Index'!J6</f>
        <v>700</v>
      </c>
      <c r="K6" s="9">
        <f>'NX Utility Index'!K6</f>
        <v>800</v>
      </c>
      <c r="L6" s="9">
        <f>'NX Utility Index'!L6</f>
        <v>900</v>
      </c>
      <c r="M6" s="9">
        <f>'NX Utility Index'!M6</f>
        <v>1000</v>
      </c>
      <c r="N6" s="9">
        <f>'NX Utility Index'!N6</f>
        <v>1100</v>
      </c>
      <c r="O6" s="9">
        <f>'NX Utility Index'!O6</f>
        <v>1200</v>
      </c>
      <c r="P6" s="9">
        <f>'NX Utility Index'!P6</f>
        <v>1300</v>
      </c>
      <c r="Q6" s="9">
        <f>'NX Utility Index'!Q6</f>
        <v>1400</v>
      </c>
      <c r="R6" s="9">
        <f>'NX Utility Index'!R6</f>
        <v>1500</v>
      </c>
      <c r="S6" s="9">
        <f>'NX Utility Index'!S6</f>
        <v>1600</v>
      </c>
      <c r="T6" s="9">
        <f>'NX Utility Index'!T6</f>
        <v>1700</v>
      </c>
      <c r="U6" s="9">
        <f>'NX Utility Index'!U6</f>
        <v>1800</v>
      </c>
      <c r="V6" s="9">
        <f>'NX Utility Index'!V6</f>
        <v>1900</v>
      </c>
      <c r="W6" s="9">
        <f>'NX Utility Index'!W6</f>
        <v>2000</v>
      </c>
      <c r="X6" s="9">
        <f>'NX Utility Index'!X6</f>
        <v>2100</v>
      </c>
      <c r="Y6" s="9">
        <f>'NX Utility Index'!Y6</f>
        <v>2200</v>
      </c>
      <c r="Z6" s="9">
        <f>'NX Utility Index'!Z6</f>
        <v>2300</v>
      </c>
      <c r="AA6" s="9">
        <f>'NX Utility Index'!AA6</f>
        <v>2400</v>
      </c>
      <c r="AB6" s="9">
        <f>'NX Utility Index'!AB6</f>
        <v>2500</v>
      </c>
      <c r="AC6" s="9">
        <f>'NX Utility Index'!AC6</f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23" t="s">
        <v>72</v>
      </c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28" t="s">
        <v>102</v>
      </c>
      <c r="O9" s="29"/>
      <c r="P9" s="28"/>
      <c r="Q9" s="28"/>
      <c r="R9" s="28" t="s">
        <v>103</v>
      </c>
      <c r="S9" s="29"/>
      <c r="T9" s="30"/>
      <c r="U9" s="37"/>
      <c r="V9" s="37"/>
      <c r="W9" s="37"/>
      <c r="X9" s="37"/>
      <c r="Y9" s="36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29" t="s">
        <v>38</v>
      </c>
      <c r="O10" s="29" t="s">
        <v>71</v>
      </c>
      <c r="P10" s="29"/>
      <c r="Q10" s="29"/>
      <c r="R10" s="29"/>
      <c r="S10" s="29"/>
      <c r="T10" s="30"/>
      <c r="U10" s="37"/>
      <c r="V10" s="37"/>
      <c r="W10" s="37"/>
      <c r="X10" s="37"/>
      <c r="Y10" s="36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29" t="s">
        <v>32</v>
      </c>
      <c r="O11" s="29" t="s">
        <v>70</v>
      </c>
      <c r="P11" s="29"/>
      <c r="Q11" s="29"/>
      <c r="R11" s="29"/>
      <c r="S11" s="29"/>
      <c r="T11" s="30"/>
      <c r="U11" s="37"/>
      <c r="V11" s="37"/>
      <c r="W11" s="37"/>
      <c r="X11" s="37"/>
      <c r="Y11" s="36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29" t="s">
        <v>104</v>
      </c>
      <c r="O12" s="29" t="s">
        <v>105</v>
      </c>
      <c r="P12" s="29"/>
      <c r="Q12" s="29"/>
      <c r="R12" s="29"/>
      <c r="S12" s="29"/>
      <c r="T12" s="30"/>
      <c r="U12" s="37"/>
      <c r="V12" s="37"/>
      <c r="W12" s="33"/>
      <c r="X12" s="30" t="s">
        <v>106</v>
      </c>
      <c r="Y12" s="33">
        <v>500</v>
      </c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29"/>
      <c r="O13" s="29" t="s">
        <v>107</v>
      </c>
      <c r="P13" s="29"/>
      <c r="Q13" s="29"/>
      <c r="R13" s="29"/>
      <c r="S13" s="29"/>
      <c r="T13" s="30"/>
      <c r="U13" s="37"/>
      <c r="V13" s="37"/>
      <c r="W13" s="33"/>
      <c r="X13" s="37"/>
      <c r="Y13" s="36"/>
      <c r="Z13" s="11"/>
      <c r="AA13" s="11"/>
      <c r="AB13" s="11"/>
      <c r="AC13" s="11"/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34"/>
      <c r="O14" s="34"/>
      <c r="P14" s="34"/>
      <c r="Q14" s="34"/>
      <c r="R14" s="38"/>
      <c r="S14" s="34"/>
      <c r="T14" s="34"/>
      <c r="U14" s="34"/>
      <c r="V14" s="34"/>
      <c r="W14" s="34"/>
      <c r="X14" s="34"/>
      <c r="Y14" s="38"/>
      <c r="Z14" s="16"/>
      <c r="AA14" s="16"/>
      <c r="AB14" s="16"/>
      <c r="AC14" s="16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7" t="s">
        <v>108</v>
      </c>
      <c r="O15" s="33"/>
      <c r="P15" s="30"/>
      <c r="Q15" s="30"/>
      <c r="R15" s="30"/>
      <c r="S15" s="30"/>
      <c r="T15" s="30"/>
      <c r="U15" s="37"/>
      <c r="V15" s="37"/>
      <c r="W15" s="37"/>
      <c r="X15" s="37"/>
      <c r="Y15" s="36"/>
      <c r="Z15" s="11"/>
      <c r="AA15" s="11"/>
      <c r="AB15" s="11"/>
      <c r="AC15" s="11"/>
      <c r="AD15" s="16"/>
    </row>
    <row r="16" spans="2:30" customFormat="1" x14ac:dyDescent="0.25">
      <c r="B16" s="16"/>
      <c r="M16" s="17"/>
      <c r="N16" s="30" t="s">
        <v>109</v>
      </c>
      <c r="O16" s="33">
        <v>100</v>
      </c>
      <c r="P16" s="30"/>
      <c r="Q16" s="30"/>
      <c r="R16" s="30"/>
      <c r="S16" s="30"/>
      <c r="T16" s="30"/>
      <c r="U16" s="37"/>
      <c r="V16" s="37"/>
      <c r="W16" s="37"/>
      <c r="X16" s="37"/>
      <c r="Y16" s="36"/>
      <c r="Z16" s="11"/>
      <c r="AA16" s="11"/>
      <c r="AB16" s="11"/>
      <c r="AC16" s="11"/>
      <c r="AD16" s="16"/>
    </row>
    <row r="17" spans="2:30" customFormat="1" x14ac:dyDescent="0.25">
      <c r="B17" s="16"/>
      <c r="M17" s="17"/>
      <c r="N17" s="30" t="s">
        <v>110</v>
      </c>
      <c r="O17" s="33">
        <v>1000</v>
      </c>
      <c r="P17" s="37"/>
      <c r="Q17" s="37"/>
      <c r="R17" s="37"/>
      <c r="S17" s="37"/>
      <c r="T17" s="37"/>
      <c r="U17" s="37"/>
      <c r="V17" s="37"/>
      <c r="W17" s="37"/>
      <c r="X17" s="37"/>
      <c r="Y17" s="36"/>
      <c r="Z17" s="11"/>
      <c r="AA17" s="11"/>
      <c r="AB17" s="11"/>
      <c r="AC17" s="11"/>
      <c r="AD17" s="16"/>
    </row>
    <row r="18" spans="2:30" customFormat="1" x14ac:dyDescent="0.25">
      <c r="B18" s="16"/>
      <c r="M18" s="17"/>
      <c r="N18" s="30" t="s">
        <v>111</v>
      </c>
      <c r="O18" s="33">
        <v>250</v>
      </c>
      <c r="P18" s="35"/>
      <c r="Q18" s="35"/>
      <c r="R18" s="35"/>
      <c r="S18" s="36"/>
      <c r="T18" s="37"/>
      <c r="U18" s="7"/>
      <c r="V18" s="37"/>
      <c r="W18" s="37"/>
      <c r="X18" s="37"/>
      <c r="Y18" s="36"/>
      <c r="Z18" s="11"/>
      <c r="AA18" s="11"/>
      <c r="AB18" s="11"/>
      <c r="AC18" s="11"/>
      <c r="AD18" s="16"/>
    </row>
    <row r="19" spans="2:30" customFormat="1" x14ac:dyDescent="0.25">
      <c r="B19" s="16"/>
      <c r="M19" s="16"/>
      <c r="N19" s="30" t="s">
        <v>112</v>
      </c>
      <c r="O19" s="33">
        <v>800</v>
      </c>
      <c r="P19" s="36"/>
      <c r="Q19" s="30"/>
      <c r="R19" s="30"/>
      <c r="S19" s="30"/>
      <c r="T19" s="30"/>
      <c r="U19" s="30"/>
      <c r="V19" s="37"/>
      <c r="W19" s="33"/>
      <c r="X19" s="37"/>
      <c r="Y19" s="36"/>
      <c r="Z19" s="11"/>
      <c r="AA19" s="11"/>
      <c r="AB19" s="11"/>
      <c r="AC19" s="11"/>
      <c r="AD19" s="16"/>
    </row>
    <row r="20" spans="2:30" customFormat="1" x14ac:dyDescent="0.25">
      <c r="B20" s="16"/>
      <c r="M20" s="16"/>
      <c r="N20" s="30" t="s">
        <v>113</v>
      </c>
      <c r="O20" s="33">
        <v>2000</v>
      </c>
      <c r="P20" s="36"/>
      <c r="Q20" s="30"/>
      <c r="R20" s="30"/>
      <c r="S20" s="30"/>
      <c r="T20" s="30"/>
      <c r="U20" s="30"/>
      <c r="V20" s="36"/>
      <c r="W20" s="33"/>
      <c r="X20" s="36"/>
      <c r="Y20" s="36"/>
      <c r="Z20" s="11"/>
      <c r="AA20" s="11"/>
      <c r="AB20" s="11"/>
      <c r="AC20" s="11"/>
      <c r="AD20" s="16"/>
    </row>
    <row r="21" spans="2:30" customFormat="1" x14ac:dyDescent="0.25">
      <c r="B21" s="16"/>
      <c r="M21" s="16"/>
      <c r="N21" s="25"/>
      <c r="O21" s="23"/>
      <c r="P21" s="16"/>
      <c r="Q21" s="25"/>
      <c r="R21" s="25"/>
      <c r="S21" s="25"/>
      <c r="T21" s="25"/>
      <c r="U21" s="25"/>
      <c r="V21" s="16"/>
      <c r="W21" s="23"/>
      <c r="X21" s="16"/>
      <c r="Y21" s="16"/>
      <c r="Z21" s="16"/>
      <c r="AA21" s="16"/>
      <c r="AB21" s="16"/>
      <c r="AC21" s="16"/>
      <c r="AD21" s="16"/>
    </row>
    <row r="22" spans="2:30" customFormat="1" x14ac:dyDescent="0.25">
      <c r="B22" s="16"/>
      <c r="M22" s="16"/>
      <c r="N22" s="44" t="s">
        <v>161</v>
      </c>
      <c r="O22" s="42"/>
      <c r="P22" s="42"/>
      <c r="Q22" s="42"/>
      <c r="R22" s="42"/>
      <c r="S22" s="42"/>
      <c r="T22" s="43"/>
      <c r="U22" s="43"/>
      <c r="V22" s="43"/>
      <c r="W22" s="45"/>
      <c r="X22" s="45"/>
      <c r="Y22" s="45"/>
      <c r="Z22" s="45"/>
      <c r="AA22" s="45"/>
      <c r="AB22" s="47"/>
      <c r="AC22" s="27"/>
      <c r="AD22" s="16"/>
    </row>
    <row r="23" spans="2:30" customFormat="1" x14ac:dyDescent="0.25">
      <c r="B23" s="16"/>
      <c r="M23" s="16"/>
      <c r="N23" s="43" t="s">
        <v>164</v>
      </c>
      <c r="O23" s="42"/>
      <c r="P23" s="42"/>
      <c r="Q23" s="42"/>
      <c r="R23" s="42"/>
      <c r="S23" s="42"/>
      <c r="T23" s="43"/>
      <c r="U23" s="43"/>
      <c r="V23" s="43"/>
      <c r="W23" s="45"/>
      <c r="X23" s="45"/>
      <c r="Y23" s="45"/>
      <c r="Z23" s="45"/>
      <c r="AA23" s="45"/>
      <c r="AB23" s="47"/>
      <c r="AC23" s="27"/>
      <c r="AD23" s="16"/>
    </row>
    <row r="24" spans="2:30" customFormat="1" x14ac:dyDescent="0.25">
      <c r="B24" s="16"/>
      <c r="M24" s="16"/>
      <c r="N24" s="42" t="s">
        <v>165</v>
      </c>
      <c r="O24" s="42"/>
      <c r="P24" s="42"/>
      <c r="Q24" s="42"/>
      <c r="R24" s="42"/>
      <c r="S24" s="42"/>
      <c r="T24" s="43"/>
      <c r="U24" s="43"/>
      <c r="V24" s="43"/>
      <c r="W24" s="45"/>
      <c r="X24" s="45"/>
      <c r="Y24" s="45"/>
      <c r="Z24" s="45"/>
      <c r="AA24" s="45"/>
      <c r="AB24" s="47"/>
      <c r="AC24" s="27"/>
      <c r="AD24" s="16"/>
    </row>
    <row r="25" spans="2:30" customFormat="1" x14ac:dyDescent="0.25">
      <c r="B25" s="16"/>
      <c r="M25" s="16"/>
      <c r="N25" s="46" t="s">
        <v>162</v>
      </c>
      <c r="O25" s="46"/>
      <c r="P25" s="48"/>
      <c r="Q25" s="48"/>
      <c r="R25" s="48"/>
      <c r="S25" s="48"/>
      <c r="T25" s="27"/>
      <c r="U25" s="27"/>
      <c r="V25" s="27"/>
      <c r="W25" s="47"/>
      <c r="X25" s="47"/>
      <c r="Y25" s="47"/>
      <c r="Z25" s="47"/>
      <c r="AA25" s="47"/>
      <c r="AB25" s="47"/>
      <c r="AC25" s="27"/>
      <c r="AD25" s="16"/>
    </row>
    <row r="26" spans="2:30" customFormat="1" x14ac:dyDescent="0.25">
      <c r="B26" s="16"/>
      <c r="M26" s="16"/>
      <c r="N26" s="48" t="s">
        <v>166</v>
      </c>
      <c r="O26" s="48"/>
      <c r="P26" s="48"/>
      <c r="Q26" s="48"/>
      <c r="R26" s="48"/>
      <c r="S26" s="48"/>
      <c r="T26" s="27"/>
      <c r="U26" s="27"/>
      <c r="V26" s="27"/>
      <c r="W26" s="47"/>
      <c r="X26" s="47"/>
      <c r="Y26" s="47"/>
      <c r="Z26" s="47"/>
      <c r="AA26" s="47"/>
      <c r="AB26" s="47"/>
      <c r="AC26" s="27"/>
      <c r="AD26" s="16"/>
    </row>
    <row r="27" spans="2:30" customFormat="1" x14ac:dyDescent="0.25">
      <c r="B27" s="16"/>
      <c r="M27" s="16"/>
      <c r="N27" s="40"/>
      <c r="O27" s="40"/>
      <c r="P27" s="40"/>
      <c r="Q27" s="40"/>
      <c r="R27" s="40"/>
      <c r="S27" s="40"/>
      <c r="T27" s="40"/>
      <c r="U27" s="40"/>
      <c r="V27" s="40"/>
      <c r="W27" s="41"/>
      <c r="X27" s="41"/>
      <c r="Y27" s="41"/>
      <c r="Z27" s="41"/>
      <c r="AA27" s="41"/>
      <c r="AB27" s="41"/>
      <c r="AC27" s="16"/>
      <c r="AD27" s="16"/>
    </row>
    <row r="28" spans="2:30" customFormat="1" x14ac:dyDescent="0.25">
      <c r="B28" s="16"/>
      <c r="M28" s="16"/>
      <c r="N28" s="25"/>
      <c r="O28" s="25"/>
      <c r="P28" s="16"/>
      <c r="Q28" s="25"/>
      <c r="R28" s="25"/>
      <c r="S28" s="25"/>
      <c r="T28" s="25"/>
      <c r="U28" s="25"/>
      <c r="V28" s="16"/>
      <c r="W28" s="23"/>
      <c r="X28" s="16"/>
      <c r="Y28" s="16"/>
      <c r="Z28" s="16"/>
      <c r="AA28" s="16"/>
      <c r="AB28" s="16"/>
      <c r="AC28" s="16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17"/>
      <c r="O30" s="17"/>
      <c r="P30" s="17"/>
      <c r="Q30" s="17"/>
      <c r="R30" s="17"/>
      <c r="S30" s="17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2:30" customFormat="1" x14ac:dyDescent="0.25">
      <c r="B31" s="16"/>
      <c r="C31" s="1"/>
      <c r="M31" s="16"/>
      <c r="N31" s="16"/>
      <c r="O31" s="17"/>
      <c r="P31" s="17"/>
      <c r="Q31" s="17"/>
      <c r="R31" s="17"/>
      <c r="S31" s="17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2:30" customFormat="1" x14ac:dyDescent="0.25">
      <c r="B32" s="16"/>
      <c r="C32" s="1"/>
      <c r="M32" s="16"/>
      <c r="N32" s="17"/>
      <c r="O32" s="17"/>
      <c r="P32" s="17"/>
      <c r="Q32" s="17"/>
      <c r="R32" s="17"/>
      <c r="S32" s="17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2:30" customFormat="1" x14ac:dyDescent="0.25">
      <c r="B33" s="16"/>
      <c r="C33" s="1"/>
      <c r="M33" s="16"/>
      <c r="N33" s="17"/>
      <c r="O33" s="17"/>
      <c r="P33" s="17"/>
      <c r="Q33" s="17"/>
      <c r="R33" s="17"/>
      <c r="S33" s="17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2:30" customFormat="1" x14ac:dyDescent="0.25">
      <c r="B34" s="16"/>
      <c r="C34" s="1"/>
      <c r="M34" s="16"/>
      <c r="N34" s="17"/>
      <c r="O34" s="17"/>
      <c r="P34" s="17"/>
      <c r="Q34" s="17"/>
      <c r="R34" s="17"/>
      <c r="S34" s="17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2:30" customFormat="1" ht="15.75" customHeight="1" x14ac:dyDescent="0.25">
      <c r="B35" s="16"/>
      <c r="M35" s="16"/>
      <c r="N35" s="17"/>
      <c r="O35" s="17"/>
      <c r="P35" s="17"/>
      <c r="Q35" s="17"/>
      <c r="R35" s="17"/>
      <c r="S35" s="17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2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2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2:30" customFormat="1" x14ac:dyDescent="0.25">
      <c r="B39" s="16"/>
      <c r="C39" s="7" t="s">
        <v>91</v>
      </c>
      <c r="D39" s="13">
        <f>D6-($Y$12*D5)</f>
        <v>82.5</v>
      </c>
      <c r="E39" s="14">
        <f t="shared" ref="E39:AC39" si="0">E6-($Y$12*E5)</f>
        <v>165</v>
      </c>
      <c r="F39" s="14">
        <f t="shared" si="0"/>
        <v>247.5</v>
      </c>
      <c r="G39" s="14">
        <f t="shared" si="0"/>
        <v>330</v>
      </c>
      <c r="H39" s="14">
        <f t="shared" si="0"/>
        <v>412.5</v>
      </c>
      <c r="I39" s="14">
        <f t="shared" si="0"/>
        <v>495</v>
      </c>
      <c r="J39" s="14">
        <f t="shared" si="0"/>
        <v>577.5</v>
      </c>
      <c r="K39" s="14">
        <f t="shared" si="0"/>
        <v>660</v>
      </c>
      <c r="L39" s="14">
        <f t="shared" si="0"/>
        <v>742.5</v>
      </c>
      <c r="M39" s="14">
        <f t="shared" si="0"/>
        <v>825</v>
      </c>
      <c r="N39" s="14">
        <f t="shared" si="0"/>
        <v>907.5</v>
      </c>
      <c r="O39" s="14">
        <f t="shared" si="0"/>
        <v>990</v>
      </c>
      <c r="P39" s="14">
        <f t="shared" si="0"/>
        <v>1072.5</v>
      </c>
      <c r="Q39" s="14">
        <f t="shared" si="0"/>
        <v>1155</v>
      </c>
      <c r="R39" s="14">
        <f t="shared" si="0"/>
        <v>1237.5</v>
      </c>
      <c r="S39" s="14">
        <f t="shared" si="0"/>
        <v>1320</v>
      </c>
      <c r="T39" s="14">
        <f t="shared" si="0"/>
        <v>1402.5</v>
      </c>
      <c r="U39" s="14">
        <f t="shared" si="0"/>
        <v>1485</v>
      </c>
      <c r="V39" s="14">
        <f t="shared" si="0"/>
        <v>1567.5</v>
      </c>
      <c r="W39" s="14">
        <f t="shared" si="0"/>
        <v>1650</v>
      </c>
      <c r="X39" s="14">
        <f t="shared" si="0"/>
        <v>1732.5</v>
      </c>
      <c r="Y39" s="14">
        <f t="shared" si="0"/>
        <v>1815</v>
      </c>
      <c r="Z39" s="14">
        <f t="shared" si="0"/>
        <v>1897.5</v>
      </c>
      <c r="AA39" s="14">
        <f t="shared" si="0"/>
        <v>1980</v>
      </c>
      <c r="AB39" s="14">
        <f t="shared" si="0"/>
        <v>2062.5</v>
      </c>
      <c r="AC39" s="14">
        <f t="shared" si="0"/>
        <v>2145</v>
      </c>
      <c r="AD39" s="16"/>
    </row>
    <row r="40" spans="2:30" customFormat="1" x14ac:dyDescent="0.25">
      <c r="B40" s="16"/>
      <c r="C40" s="7" t="s">
        <v>40</v>
      </c>
      <c r="D40" s="15">
        <f>_xlfn.RANK.EQ(D39,$D$39:$AC$39,1)</f>
        <v>1</v>
      </c>
      <c r="E40" s="9">
        <f t="shared" ref="E40:AB40" si="1">_xlfn.RANK.EQ(E39,$D$39:$AC$39,1)</f>
        <v>2</v>
      </c>
      <c r="F40" s="9">
        <f t="shared" si="1"/>
        <v>3</v>
      </c>
      <c r="G40" s="9">
        <f t="shared" si="1"/>
        <v>4</v>
      </c>
      <c r="H40" s="9">
        <f t="shared" si="1"/>
        <v>5</v>
      </c>
      <c r="I40" s="9">
        <f t="shared" si="1"/>
        <v>6</v>
      </c>
      <c r="J40" s="9">
        <f t="shared" si="1"/>
        <v>7</v>
      </c>
      <c r="K40" s="9">
        <f t="shared" si="1"/>
        <v>8</v>
      </c>
      <c r="L40" s="9">
        <f t="shared" si="1"/>
        <v>9</v>
      </c>
      <c r="M40" s="9">
        <f t="shared" si="1"/>
        <v>10</v>
      </c>
      <c r="N40" s="9">
        <f t="shared" si="1"/>
        <v>11</v>
      </c>
      <c r="O40" s="9">
        <f t="shared" si="1"/>
        <v>12</v>
      </c>
      <c r="P40" s="9">
        <f t="shared" si="1"/>
        <v>13</v>
      </c>
      <c r="Q40" s="9">
        <f t="shared" si="1"/>
        <v>14</v>
      </c>
      <c r="R40" s="9">
        <f t="shared" si="1"/>
        <v>15</v>
      </c>
      <c r="S40" s="9">
        <f t="shared" si="1"/>
        <v>16</v>
      </c>
      <c r="T40" s="9">
        <f t="shared" si="1"/>
        <v>17</v>
      </c>
      <c r="U40" s="9">
        <f t="shared" si="1"/>
        <v>18</v>
      </c>
      <c r="V40" s="9">
        <f t="shared" si="1"/>
        <v>19</v>
      </c>
      <c r="W40" s="9">
        <f t="shared" si="1"/>
        <v>20</v>
      </c>
      <c r="X40" s="9">
        <f t="shared" si="1"/>
        <v>21</v>
      </c>
      <c r="Y40" s="9">
        <f t="shared" si="1"/>
        <v>22</v>
      </c>
      <c r="Z40" s="9">
        <f t="shared" si="1"/>
        <v>23</v>
      </c>
      <c r="AA40" s="9">
        <f t="shared" si="1"/>
        <v>24</v>
      </c>
      <c r="AB40" s="9">
        <f t="shared" si="1"/>
        <v>25</v>
      </c>
      <c r="AC40" s="9">
        <f>_xlfn.RANK.EQ(AC39,$D$39:$AC$39,1)</f>
        <v>26</v>
      </c>
      <c r="AD40" s="16"/>
    </row>
    <row r="41" spans="2:30" customFormat="1" x14ac:dyDescent="0.25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2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2:30" customFormat="1" x14ac:dyDescent="0.25">
      <c r="B43" s="16"/>
      <c r="C43" s="5" t="s">
        <v>151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6"/>
    </row>
    <row r="44" spans="2:30" customFormat="1" x14ac:dyDescent="0.25">
      <c r="B44" s="16"/>
      <c r="C44" s="10" t="s">
        <v>0</v>
      </c>
      <c r="D44" s="7" t="s">
        <v>1</v>
      </c>
      <c r="E44" s="7" t="s">
        <v>2</v>
      </c>
      <c r="F44" s="7" t="s">
        <v>3</v>
      </c>
      <c r="G44" s="7" t="s">
        <v>4</v>
      </c>
      <c r="H44" s="7" t="s">
        <v>5</v>
      </c>
      <c r="I44" s="7" t="s">
        <v>6</v>
      </c>
      <c r="J44" s="7" t="s">
        <v>7</v>
      </c>
      <c r="K44" s="7" t="s">
        <v>8</v>
      </c>
      <c r="L44" s="7" t="s">
        <v>9</v>
      </c>
      <c r="M44" s="7" t="s">
        <v>10</v>
      </c>
      <c r="N44" s="7" t="s">
        <v>11</v>
      </c>
      <c r="O44" s="7" t="s">
        <v>12</v>
      </c>
      <c r="P44" s="7" t="s">
        <v>13</v>
      </c>
      <c r="Q44" s="7" t="s">
        <v>14</v>
      </c>
      <c r="R44" s="7" t="s">
        <v>15</v>
      </c>
      <c r="S44" s="7" t="s">
        <v>16</v>
      </c>
      <c r="T44" s="7" t="s">
        <v>17</v>
      </c>
      <c r="U44" s="7" t="s">
        <v>18</v>
      </c>
      <c r="V44" s="7" t="s">
        <v>19</v>
      </c>
      <c r="W44" s="7" t="s">
        <v>20</v>
      </c>
      <c r="X44" s="7" t="s">
        <v>21</v>
      </c>
      <c r="Y44" s="7" t="s">
        <v>22</v>
      </c>
      <c r="Z44" s="7" t="s">
        <v>23</v>
      </c>
      <c r="AA44" s="7" t="s">
        <v>24</v>
      </c>
      <c r="AB44" s="7" t="s">
        <v>25</v>
      </c>
      <c r="AC44" s="7" t="s">
        <v>26</v>
      </c>
      <c r="AD44" s="16"/>
    </row>
    <row r="45" spans="2:30" customFormat="1" x14ac:dyDescent="0.25">
      <c r="B45" s="16"/>
      <c r="C45" s="7" t="s">
        <v>114</v>
      </c>
      <c r="D45" s="13">
        <f>_xlfn.RANK.EQ(D58,$D$58:$AC$58)</f>
        <v>26</v>
      </c>
      <c r="E45" s="14">
        <f t="shared" ref="E45:AC45" si="2">_xlfn.RANK.EQ(E58,$D$58:$AC$58)</f>
        <v>25</v>
      </c>
      <c r="F45" s="14">
        <f t="shared" si="2"/>
        <v>24</v>
      </c>
      <c r="G45" s="14">
        <f t="shared" si="2"/>
        <v>23</v>
      </c>
      <c r="H45" s="14">
        <f t="shared" si="2"/>
        <v>22</v>
      </c>
      <c r="I45" s="14">
        <f t="shared" si="2"/>
        <v>21</v>
      </c>
      <c r="J45" s="14">
        <f t="shared" si="2"/>
        <v>20</v>
      </c>
      <c r="K45" s="14">
        <f t="shared" si="2"/>
        <v>19</v>
      </c>
      <c r="L45" s="14">
        <f t="shared" si="2"/>
        <v>18</v>
      </c>
      <c r="M45" s="14">
        <f t="shared" si="2"/>
        <v>17</v>
      </c>
      <c r="N45" s="14">
        <f t="shared" si="2"/>
        <v>16</v>
      </c>
      <c r="O45" s="14">
        <f t="shared" si="2"/>
        <v>15</v>
      </c>
      <c r="P45" s="14">
        <f t="shared" si="2"/>
        <v>14</v>
      </c>
      <c r="Q45" s="14">
        <f t="shared" si="2"/>
        <v>13</v>
      </c>
      <c r="R45" s="14">
        <f t="shared" si="2"/>
        <v>12</v>
      </c>
      <c r="S45" s="14">
        <f t="shared" si="2"/>
        <v>11</v>
      </c>
      <c r="T45" s="14">
        <f t="shared" si="2"/>
        <v>10</v>
      </c>
      <c r="U45" s="14">
        <f t="shared" si="2"/>
        <v>9</v>
      </c>
      <c r="V45" s="14">
        <f t="shared" si="2"/>
        <v>8</v>
      </c>
      <c r="W45" s="14">
        <f t="shared" si="2"/>
        <v>7</v>
      </c>
      <c r="X45" s="14">
        <f t="shared" si="2"/>
        <v>6</v>
      </c>
      <c r="Y45" s="14">
        <f t="shared" si="2"/>
        <v>5</v>
      </c>
      <c r="Z45" s="14">
        <f t="shared" si="2"/>
        <v>4</v>
      </c>
      <c r="AA45" s="14">
        <f t="shared" si="2"/>
        <v>3</v>
      </c>
      <c r="AB45" s="14">
        <f t="shared" si="2"/>
        <v>2</v>
      </c>
      <c r="AC45" s="14">
        <f t="shared" si="2"/>
        <v>1</v>
      </c>
      <c r="AD45" s="16"/>
    </row>
    <row r="46" spans="2:30" customFormat="1" x14ac:dyDescent="0.25">
      <c r="B46" s="16"/>
      <c r="C46" s="7" t="s">
        <v>116</v>
      </c>
      <c r="D46" s="15">
        <f>_xlfn.RANK.EQ(D60,$D$60:$AC$60)</f>
        <v>26</v>
      </c>
      <c r="E46" s="9">
        <f t="shared" ref="E46:AC46" si="3">_xlfn.RANK.EQ(E60,$D$60:$AC$60)</f>
        <v>25</v>
      </c>
      <c r="F46" s="9">
        <f t="shared" si="3"/>
        <v>24</v>
      </c>
      <c r="G46" s="9">
        <f t="shared" si="3"/>
        <v>23</v>
      </c>
      <c r="H46" s="9">
        <f t="shared" si="3"/>
        <v>22</v>
      </c>
      <c r="I46" s="9">
        <f t="shared" si="3"/>
        <v>21</v>
      </c>
      <c r="J46" s="9">
        <f t="shared" si="3"/>
        <v>20</v>
      </c>
      <c r="K46" s="9">
        <f t="shared" si="3"/>
        <v>19</v>
      </c>
      <c r="L46" s="9">
        <f t="shared" si="3"/>
        <v>18</v>
      </c>
      <c r="M46" s="9">
        <f t="shared" si="3"/>
        <v>17</v>
      </c>
      <c r="N46" s="9">
        <f t="shared" si="3"/>
        <v>16</v>
      </c>
      <c r="O46" s="9">
        <f t="shared" si="3"/>
        <v>15</v>
      </c>
      <c r="P46" s="9">
        <f t="shared" si="3"/>
        <v>14</v>
      </c>
      <c r="Q46" s="9">
        <f t="shared" si="3"/>
        <v>13</v>
      </c>
      <c r="R46" s="9">
        <f t="shared" si="3"/>
        <v>12</v>
      </c>
      <c r="S46" s="9">
        <f t="shared" si="3"/>
        <v>11</v>
      </c>
      <c r="T46" s="9">
        <f t="shared" si="3"/>
        <v>10</v>
      </c>
      <c r="U46" s="9">
        <f t="shared" si="3"/>
        <v>9</v>
      </c>
      <c r="V46" s="9">
        <f t="shared" si="3"/>
        <v>8</v>
      </c>
      <c r="W46" s="9">
        <f t="shared" si="3"/>
        <v>7</v>
      </c>
      <c r="X46" s="9">
        <f t="shared" si="3"/>
        <v>6</v>
      </c>
      <c r="Y46" s="9">
        <f t="shared" si="3"/>
        <v>5</v>
      </c>
      <c r="Z46" s="9">
        <f t="shared" si="3"/>
        <v>4</v>
      </c>
      <c r="AA46" s="9">
        <f t="shared" si="3"/>
        <v>3</v>
      </c>
      <c r="AB46" s="9">
        <f t="shared" si="3"/>
        <v>2</v>
      </c>
      <c r="AC46" s="9">
        <f t="shared" si="3"/>
        <v>1</v>
      </c>
      <c r="AD46" s="16"/>
    </row>
    <row r="47" spans="2:30" customFormat="1" x14ac:dyDescent="0.25">
      <c r="B47" s="16"/>
      <c r="C47" s="7" t="s">
        <v>118</v>
      </c>
      <c r="D47" s="15">
        <f>_xlfn.RANK.EQ(D62,$D$62:$AC$62)</f>
        <v>26</v>
      </c>
      <c r="E47" s="9">
        <f t="shared" ref="E47:AC47" si="4">_xlfn.RANK.EQ(E62,$D$62:$AC$62)</f>
        <v>25</v>
      </c>
      <c r="F47" s="9">
        <f t="shared" si="4"/>
        <v>24</v>
      </c>
      <c r="G47" s="9">
        <f t="shared" si="4"/>
        <v>23</v>
      </c>
      <c r="H47" s="9">
        <f t="shared" si="4"/>
        <v>22</v>
      </c>
      <c r="I47" s="9">
        <f t="shared" si="4"/>
        <v>21</v>
      </c>
      <c r="J47" s="9">
        <f t="shared" si="4"/>
        <v>20</v>
      </c>
      <c r="K47" s="9">
        <f t="shared" si="4"/>
        <v>19</v>
      </c>
      <c r="L47" s="9">
        <f t="shared" si="4"/>
        <v>18</v>
      </c>
      <c r="M47" s="9">
        <f t="shared" si="4"/>
        <v>17</v>
      </c>
      <c r="N47" s="9">
        <f t="shared" si="4"/>
        <v>16</v>
      </c>
      <c r="O47" s="9">
        <f t="shared" si="4"/>
        <v>15</v>
      </c>
      <c r="P47" s="9">
        <f t="shared" si="4"/>
        <v>14</v>
      </c>
      <c r="Q47" s="9">
        <f t="shared" si="4"/>
        <v>13</v>
      </c>
      <c r="R47" s="9">
        <f t="shared" si="4"/>
        <v>12</v>
      </c>
      <c r="S47" s="9">
        <f t="shared" si="4"/>
        <v>11</v>
      </c>
      <c r="T47" s="9">
        <f t="shared" si="4"/>
        <v>10</v>
      </c>
      <c r="U47" s="9">
        <f t="shared" si="4"/>
        <v>9</v>
      </c>
      <c r="V47" s="9">
        <f t="shared" si="4"/>
        <v>8</v>
      </c>
      <c r="W47" s="9">
        <f t="shared" si="4"/>
        <v>7</v>
      </c>
      <c r="X47" s="9">
        <f t="shared" si="4"/>
        <v>6</v>
      </c>
      <c r="Y47" s="9">
        <f t="shared" si="4"/>
        <v>5</v>
      </c>
      <c r="Z47" s="9">
        <f t="shared" si="4"/>
        <v>4</v>
      </c>
      <c r="AA47" s="9">
        <f t="shared" si="4"/>
        <v>3</v>
      </c>
      <c r="AB47" s="9">
        <f t="shared" si="4"/>
        <v>2</v>
      </c>
      <c r="AC47" s="9">
        <f t="shared" si="4"/>
        <v>1</v>
      </c>
      <c r="AD47" s="16"/>
    </row>
    <row r="48" spans="2:30" customFormat="1" x14ac:dyDescent="0.25">
      <c r="B48" s="16"/>
      <c r="C48" s="7" t="s">
        <v>120</v>
      </c>
      <c r="D48" s="15">
        <f>_xlfn.RANK.EQ(D64,$D$64:$AC$64)</f>
        <v>26</v>
      </c>
      <c r="E48" s="9">
        <f t="shared" ref="E48:AC48" si="5">_xlfn.RANK.EQ(E64,$D$64:$AC$64)</f>
        <v>25</v>
      </c>
      <c r="F48" s="9">
        <f t="shared" si="5"/>
        <v>24</v>
      </c>
      <c r="G48" s="9">
        <f t="shared" si="5"/>
        <v>23</v>
      </c>
      <c r="H48" s="9">
        <f t="shared" si="5"/>
        <v>22</v>
      </c>
      <c r="I48" s="9">
        <f t="shared" si="5"/>
        <v>21</v>
      </c>
      <c r="J48" s="9">
        <f t="shared" si="5"/>
        <v>20</v>
      </c>
      <c r="K48" s="9">
        <f t="shared" si="5"/>
        <v>19</v>
      </c>
      <c r="L48" s="9">
        <f t="shared" si="5"/>
        <v>18</v>
      </c>
      <c r="M48" s="9">
        <f t="shared" si="5"/>
        <v>17</v>
      </c>
      <c r="N48" s="9">
        <f t="shared" si="5"/>
        <v>16</v>
      </c>
      <c r="O48" s="9">
        <f t="shared" si="5"/>
        <v>15</v>
      </c>
      <c r="P48" s="9">
        <f t="shared" si="5"/>
        <v>14</v>
      </c>
      <c r="Q48" s="9">
        <f t="shared" si="5"/>
        <v>13</v>
      </c>
      <c r="R48" s="9">
        <f t="shared" si="5"/>
        <v>12</v>
      </c>
      <c r="S48" s="9">
        <f t="shared" si="5"/>
        <v>11</v>
      </c>
      <c r="T48" s="9">
        <f t="shared" si="5"/>
        <v>10</v>
      </c>
      <c r="U48" s="9">
        <f t="shared" si="5"/>
        <v>9</v>
      </c>
      <c r="V48" s="9">
        <f t="shared" si="5"/>
        <v>8</v>
      </c>
      <c r="W48" s="9">
        <f t="shared" si="5"/>
        <v>7</v>
      </c>
      <c r="X48" s="9">
        <f t="shared" si="5"/>
        <v>6</v>
      </c>
      <c r="Y48" s="9">
        <f t="shared" si="5"/>
        <v>5</v>
      </c>
      <c r="Z48" s="9">
        <f t="shared" si="5"/>
        <v>4</v>
      </c>
      <c r="AA48" s="9">
        <f t="shared" si="5"/>
        <v>3</v>
      </c>
      <c r="AB48" s="9">
        <f t="shared" si="5"/>
        <v>2</v>
      </c>
      <c r="AC48" s="9">
        <f t="shared" si="5"/>
        <v>1</v>
      </c>
      <c r="AD48" s="16"/>
    </row>
    <row r="49" spans="1:31" customFormat="1" x14ac:dyDescent="0.25">
      <c r="B49" s="16"/>
      <c r="C49" s="7" t="s">
        <v>122</v>
      </c>
      <c r="D49" s="15">
        <f>_xlfn.RANK.EQ(D66,$D$66:$AC$66)</f>
        <v>26</v>
      </c>
      <c r="E49" s="9">
        <f t="shared" ref="E49:AC49" si="6">_xlfn.RANK.EQ(E66,$D$66:$AC$66)</f>
        <v>25</v>
      </c>
      <c r="F49" s="9">
        <f t="shared" si="6"/>
        <v>24</v>
      </c>
      <c r="G49" s="9">
        <f t="shared" si="6"/>
        <v>23</v>
      </c>
      <c r="H49" s="9">
        <f t="shared" si="6"/>
        <v>22</v>
      </c>
      <c r="I49" s="9">
        <f t="shared" si="6"/>
        <v>21</v>
      </c>
      <c r="J49" s="9">
        <f t="shared" si="6"/>
        <v>20</v>
      </c>
      <c r="K49" s="9">
        <f t="shared" si="6"/>
        <v>19</v>
      </c>
      <c r="L49" s="9">
        <f t="shared" si="6"/>
        <v>18</v>
      </c>
      <c r="M49" s="9">
        <f t="shared" si="6"/>
        <v>17</v>
      </c>
      <c r="N49" s="9">
        <f t="shared" si="6"/>
        <v>16</v>
      </c>
      <c r="O49" s="9">
        <f t="shared" si="6"/>
        <v>15</v>
      </c>
      <c r="P49" s="9">
        <f t="shared" si="6"/>
        <v>14</v>
      </c>
      <c r="Q49" s="9">
        <f t="shared" si="6"/>
        <v>13</v>
      </c>
      <c r="R49" s="9">
        <f t="shared" si="6"/>
        <v>12</v>
      </c>
      <c r="S49" s="9">
        <f t="shared" si="6"/>
        <v>11</v>
      </c>
      <c r="T49" s="9">
        <f t="shared" si="6"/>
        <v>10</v>
      </c>
      <c r="U49" s="9">
        <f t="shared" si="6"/>
        <v>9</v>
      </c>
      <c r="V49" s="9">
        <f t="shared" si="6"/>
        <v>8</v>
      </c>
      <c r="W49" s="9">
        <f t="shared" si="6"/>
        <v>7</v>
      </c>
      <c r="X49" s="9">
        <f t="shared" si="6"/>
        <v>6</v>
      </c>
      <c r="Y49" s="9">
        <f t="shared" si="6"/>
        <v>5</v>
      </c>
      <c r="Z49" s="9">
        <f t="shared" si="6"/>
        <v>4</v>
      </c>
      <c r="AA49" s="9">
        <f t="shared" si="6"/>
        <v>3</v>
      </c>
      <c r="AB49" s="9">
        <f t="shared" si="6"/>
        <v>2</v>
      </c>
      <c r="AC49" s="9">
        <f t="shared" si="6"/>
        <v>1</v>
      </c>
      <c r="AD49" s="16"/>
    </row>
    <row r="50" spans="1:31" s="24" customFormat="1" x14ac:dyDescent="0.25">
      <c r="A50" s="3"/>
      <c r="B50" s="25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32"/>
      <c r="AE50" s="3"/>
    </row>
    <row r="51" spans="1:31" s="24" customFormat="1" x14ac:dyDescent="0.25">
      <c r="A51" s="3"/>
      <c r="B51" s="25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32"/>
      <c r="AE51" s="3"/>
    </row>
    <row r="52" spans="1:31" s="24" customFormat="1" x14ac:dyDescent="0.25">
      <c r="A52" s="3"/>
      <c r="B52" s="25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32"/>
      <c r="AE52" s="3"/>
    </row>
    <row r="53" spans="1:31" x14ac:dyDescent="0.25">
      <c r="B53" s="26"/>
      <c r="C53" s="57" t="s">
        <v>0</v>
      </c>
      <c r="D53" s="58" t="s">
        <v>1</v>
      </c>
      <c r="E53" s="58" t="s">
        <v>2</v>
      </c>
      <c r="F53" s="58" t="s">
        <v>3</v>
      </c>
      <c r="G53" s="58" t="s">
        <v>4</v>
      </c>
      <c r="H53" s="58" t="s">
        <v>5</v>
      </c>
      <c r="I53" s="58" t="s">
        <v>6</v>
      </c>
      <c r="J53" s="58" t="s">
        <v>7</v>
      </c>
      <c r="K53" s="58" t="s">
        <v>8</v>
      </c>
      <c r="L53" s="58" t="s">
        <v>9</v>
      </c>
      <c r="M53" s="58" t="s">
        <v>10</v>
      </c>
      <c r="N53" s="58" t="s">
        <v>11</v>
      </c>
      <c r="O53" s="58" t="s">
        <v>12</v>
      </c>
      <c r="P53" s="58" t="s">
        <v>13</v>
      </c>
      <c r="Q53" s="58" t="s">
        <v>14</v>
      </c>
      <c r="R53" s="58" t="s">
        <v>15</v>
      </c>
      <c r="S53" s="58" t="s">
        <v>16</v>
      </c>
      <c r="T53" s="58" t="s">
        <v>17</v>
      </c>
      <c r="U53" s="58" t="s">
        <v>18</v>
      </c>
      <c r="V53" s="58" t="s">
        <v>19</v>
      </c>
      <c r="W53" s="58" t="s">
        <v>20</v>
      </c>
      <c r="X53" s="58" t="s">
        <v>21</v>
      </c>
      <c r="Y53" s="58" t="s">
        <v>22</v>
      </c>
      <c r="Z53" s="58" t="s">
        <v>23</v>
      </c>
      <c r="AA53" s="58" t="s">
        <v>24</v>
      </c>
      <c r="AB53" s="58" t="s">
        <v>25</v>
      </c>
      <c r="AC53" s="58" t="s">
        <v>26</v>
      </c>
      <c r="AD53" s="26"/>
    </row>
    <row r="54" spans="1:31" x14ac:dyDescent="0.25">
      <c r="B54" s="26"/>
      <c r="C54" s="59" t="s">
        <v>41</v>
      </c>
      <c r="D54" s="60">
        <f>MIN(D39:AC39)</f>
        <v>82.5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26"/>
    </row>
    <row r="55" spans="1:31" x14ac:dyDescent="0.25">
      <c r="B55" s="26"/>
      <c r="C55" s="59" t="s">
        <v>42</v>
      </c>
      <c r="D55" s="62">
        <f t="shared" ref="D55:AC55" si="7">D6-(D39-$D$54)</f>
        <v>100</v>
      </c>
      <c r="E55" s="63">
        <f t="shared" si="7"/>
        <v>117.5</v>
      </c>
      <c r="F55" s="63">
        <f t="shared" si="7"/>
        <v>135</v>
      </c>
      <c r="G55" s="63">
        <f t="shared" si="7"/>
        <v>152.5</v>
      </c>
      <c r="H55" s="63">
        <f t="shared" si="7"/>
        <v>170</v>
      </c>
      <c r="I55" s="63">
        <f t="shared" si="7"/>
        <v>187.5</v>
      </c>
      <c r="J55" s="63">
        <f t="shared" si="7"/>
        <v>205</v>
      </c>
      <c r="K55" s="63">
        <f t="shared" si="7"/>
        <v>222.5</v>
      </c>
      <c r="L55" s="63">
        <f t="shared" si="7"/>
        <v>240</v>
      </c>
      <c r="M55" s="63">
        <f t="shared" si="7"/>
        <v>257.5</v>
      </c>
      <c r="N55" s="63">
        <f t="shared" si="7"/>
        <v>275</v>
      </c>
      <c r="O55" s="63">
        <f t="shared" si="7"/>
        <v>292.5</v>
      </c>
      <c r="P55" s="63">
        <f t="shared" si="7"/>
        <v>310</v>
      </c>
      <c r="Q55" s="63">
        <f t="shared" si="7"/>
        <v>327.5</v>
      </c>
      <c r="R55" s="63">
        <f t="shared" si="7"/>
        <v>345</v>
      </c>
      <c r="S55" s="63">
        <f t="shared" si="7"/>
        <v>362.5</v>
      </c>
      <c r="T55" s="63">
        <f t="shared" si="7"/>
        <v>380</v>
      </c>
      <c r="U55" s="63">
        <f t="shared" si="7"/>
        <v>397.5</v>
      </c>
      <c r="V55" s="63">
        <f t="shared" si="7"/>
        <v>415</v>
      </c>
      <c r="W55" s="63">
        <f t="shared" si="7"/>
        <v>432.5</v>
      </c>
      <c r="X55" s="63">
        <f t="shared" si="7"/>
        <v>450</v>
      </c>
      <c r="Y55" s="63">
        <f t="shared" si="7"/>
        <v>467.5</v>
      </c>
      <c r="Z55" s="63">
        <f t="shared" si="7"/>
        <v>485</v>
      </c>
      <c r="AA55" s="63">
        <f t="shared" si="7"/>
        <v>502.5</v>
      </c>
      <c r="AB55" s="63">
        <f t="shared" si="7"/>
        <v>520</v>
      </c>
      <c r="AC55" s="63">
        <f t="shared" si="7"/>
        <v>537.5</v>
      </c>
      <c r="AD55" s="26"/>
    </row>
    <row r="56" spans="1:31" x14ac:dyDescent="0.2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1:31" x14ac:dyDescent="0.25">
      <c r="B57" s="26"/>
      <c r="C57" s="57" t="s">
        <v>0</v>
      </c>
      <c r="D57" s="58" t="s">
        <v>1</v>
      </c>
      <c r="E57" s="58" t="s">
        <v>2</v>
      </c>
      <c r="F57" s="58" t="s">
        <v>3</v>
      </c>
      <c r="G57" s="58" t="s">
        <v>4</v>
      </c>
      <c r="H57" s="58" t="s">
        <v>5</v>
      </c>
      <c r="I57" s="58" t="s">
        <v>6</v>
      </c>
      <c r="J57" s="58" t="s">
        <v>7</v>
      </c>
      <c r="K57" s="58" t="s">
        <v>8</v>
      </c>
      <c r="L57" s="58" t="s">
        <v>9</v>
      </c>
      <c r="M57" s="58" t="s">
        <v>10</v>
      </c>
      <c r="N57" s="58" t="s">
        <v>11</v>
      </c>
      <c r="O57" s="58" t="s">
        <v>12</v>
      </c>
      <c r="P57" s="58" t="s">
        <v>13</v>
      </c>
      <c r="Q57" s="58" t="s">
        <v>14</v>
      </c>
      <c r="R57" s="58" t="s">
        <v>15</v>
      </c>
      <c r="S57" s="58" t="s">
        <v>16</v>
      </c>
      <c r="T57" s="58" t="s">
        <v>17</v>
      </c>
      <c r="U57" s="58" t="s">
        <v>18</v>
      </c>
      <c r="V57" s="58" t="s">
        <v>19</v>
      </c>
      <c r="W57" s="58" t="s">
        <v>20</v>
      </c>
      <c r="X57" s="58" t="s">
        <v>21</v>
      </c>
      <c r="Y57" s="58" t="s">
        <v>22</v>
      </c>
      <c r="Z57" s="58" t="s">
        <v>23</v>
      </c>
      <c r="AA57" s="58" t="s">
        <v>24</v>
      </c>
      <c r="AB57" s="58" t="s">
        <v>25</v>
      </c>
      <c r="AC57" s="58" t="s">
        <v>26</v>
      </c>
      <c r="AD57" s="26"/>
    </row>
    <row r="58" spans="1:31" x14ac:dyDescent="0.25">
      <c r="B58" s="26"/>
      <c r="C58" s="64" t="s">
        <v>114</v>
      </c>
      <c r="D58" s="60">
        <f t="shared" ref="D58:AC58" si="8">D6-($O$16*D5)</f>
        <v>96.5</v>
      </c>
      <c r="E58" s="61">
        <f t="shared" si="8"/>
        <v>193</v>
      </c>
      <c r="F58" s="61">
        <f t="shared" si="8"/>
        <v>289.5</v>
      </c>
      <c r="G58" s="61">
        <f t="shared" si="8"/>
        <v>386</v>
      </c>
      <c r="H58" s="61">
        <f t="shared" si="8"/>
        <v>482.5</v>
      </c>
      <c r="I58" s="61">
        <f t="shared" si="8"/>
        <v>579</v>
      </c>
      <c r="J58" s="61">
        <f t="shared" si="8"/>
        <v>675.5</v>
      </c>
      <c r="K58" s="61">
        <f t="shared" si="8"/>
        <v>772</v>
      </c>
      <c r="L58" s="61">
        <f t="shared" si="8"/>
        <v>868.5</v>
      </c>
      <c r="M58" s="61">
        <f t="shared" si="8"/>
        <v>965</v>
      </c>
      <c r="N58" s="61">
        <f t="shared" si="8"/>
        <v>1061.5</v>
      </c>
      <c r="O58" s="61">
        <f t="shared" si="8"/>
        <v>1158</v>
      </c>
      <c r="P58" s="61">
        <f t="shared" si="8"/>
        <v>1254.5</v>
      </c>
      <c r="Q58" s="61">
        <f t="shared" si="8"/>
        <v>1351</v>
      </c>
      <c r="R58" s="61">
        <f t="shared" si="8"/>
        <v>1447.5</v>
      </c>
      <c r="S58" s="61">
        <f t="shared" si="8"/>
        <v>1544</v>
      </c>
      <c r="T58" s="61">
        <f t="shared" si="8"/>
        <v>1640.5</v>
      </c>
      <c r="U58" s="61">
        <f t="shared" si="8"/>
        <v>1737</v>
      </c>
      <c r="V58" s="61">
        <f t="shared" si="8"/>
        <v>1833.5</v>
      </c>
      <c r="W58" s="61">
        <f t="shared" si="8"/>
        <v>1930</v>
      </c>
      <c r="X58" s="61">
        <f t="shared" si="8"/>
        <v>2026.5</v>
      </c>
      <c r="Y58" s="61">
        <f t="shared" si="8"/>
        <v>2123</v>
      </c>
      <c r="Z58" s="61">
        <f t="shared" si="8"/>
        <v>2219.5</v>
      </c>
      <c r="AA58" s="61">
        <f t="shared" si="8"/>
        <v>2316</v>
      </c>
      <c r="AB58" s="61">
        <f t="shared" si="8"/>
        <v>2412.5</v>
      </c>
      <c r="AC58" s="61">
        <f t="shared" si="8"/>
        <v>2509</v>
      </c>
      <c r="AD58" s="26"/>
    </row>
    <row r="59" spans="1:31" x14ac:dyDescent="0.25">
      <c r="B59" s="26"/>
      <c r="C59" s="59" t="s">
        <v>115</v>
      </c>
      <c r="D59" s="62">
        <f t="shared" ref="D59:AC59" si="9">D6-(D58-MIN($D$58:$AC$58))</f>
        <v>100</v>
      </c>
      <c r="E59" s="63">
        <f t="shared" si="9"/>
        <v>103.5</v>
      </c>
      <c r="F59" s="63">
        <f t="shared" si="9"/>
        <v>107</v>
      </c>
      <c r="G59" s="63">
        <f t="shared" si="9"/>
        <v>110.5</v>
      </c>
      <c r="H59" s="63">
        <f t="shared" si="9"/>
        <v>114</v>
      </c>
      <c r="I59" s="63">
        <f t="shared" si="9"/>
        <v>117.5</v>
      </c>
      <c r="J59" s="63">
        <f t="shared" si="9"/>
        <v>121</v>
      </c>
      <c r="K59" s="63">
        <f t="shared" si="9"/>
        <v>124.5</v>
      </c>
      <c r="L59" s="63">
        <f t="shared" si="9"/>
        <v>128</v>
      </c>
      <c r="M59" s="63">
        <f t="shared" si="9"/>
        <v>131.5</v>
      </c>
      <c r="N59" s="63">
        <f t="shared" si="9"/>
        <v>135</v>
      </c>
      <c r="O59" s="63">
        <f t="shared" si="9"/>
        <v>138.5</v>
      </c>
      <c r="P59" s="63">
        <f t="shared" si="9"/>
        <v>142</v>
      </c>
      <c r="Q59" s="63">
        <f t="shared" si="9"/>
        <v>145.5</v>
      </c>
      <c r="R59" s="63">
        <f t="shared" si="9"/>
        <v>149</v>
      </c>
      <c r="S59" s="63">
        <f t="shared" si="9"/>
        <v>152.5</v>
      </c>
      <c r="T59" s="63">
        <f t="shared" si="9"/>
        <v>156</v>
      </c>
      <c r="U59" s="63">
        <f t="shared" si="9"/>
        <v>159.5</v>
      </c>
      <c r="V59" s="63">
        <f t="shared" si="9"/>
        <v>163</v>
      </c>
      <c r="W59" s="63">
        <f t="shared" si="9"/>
        <v>166.5</v>
      </c>
      <c r="X59" s="63">
        <f t="shared" si="9"/>
        <v>170</v>
      </c>
      <c r="Y59" s="63">
        <f t="shared" si="9"/>
        <v>173.5</v>
      </c>
      <c r="Z59" s="63">
        <f t="shared" si="9"/>
        <v>177</v>
      </c>
      <c r="AA59" s="63">
        <f t="shared" si="9"/>
        <v>180.5</v>
      </c>
      <c r="AB59" s="63">
        <f t="shared" si="9"/>
        <v>184</v>
      </c>
      <c r="AC59" s="63">
        <f t="shared" si="9"/>
        <v>187.5</v>
      </c>
      <c r="AD59" s="26"/>
    </row>
    <row r="60" spans="1:31" x14ac:dyDescent="0.25">
      <c r="B60" s="26"/>
      <c r="C60" s="64" t="s">
        <v>116</v>
      </c>
      <c r="D60" s="62">
        <f t="shared" ref="D60:AC60" si="10">D6-($O$17*D5)</f>
        <v>65</v>
      </c>
      <c r="E60" s="63">
        <f t="shared" si="10"/>
        <v>130</v>
      </c>
      <c r="F60" s="63">
        <f t="shared" si="10"/>
        <v>195</v>
      </c>
      <c r="G60" s="63">
        <f t="shared" si="10"/>
        <v>260</v>
      </c>
      <c r="H60" s="63">
        <f t="shared" si="10"/>
        <v>325</v>
      </c>
      <c r="I60" s="63">
        <f t="shared" si="10"/>
        <v>390</v>
      </c>
      <c r="J60" s="63">
        <f t="shared" si="10"/>
        <v>455</v>
      </c>
      <c r="K60" s="63">
        <f t="shared" si="10"/>
        <v>520</v>
      </c>
      <c r="L60" s="63">
        <f t="shared" si="10"/>
        <v>585</v>
      </c>
      <c r="M60" s="63">
        <f t="shared" si="10"/>
        <v>650</v>
      </c>
      <c r="N60" s="63">
        <f t="shared" si="10"/>
        <v>715</v>
      </c>
      <c r="O60" s="63">
        <f t="shared" si="10"/>
        <v>780</v>
      </c>
      <c r="P60" s="63">
        <f t="shared" si="10"/>
        <v>845</v>
      </c>
      <c r="Q60" s="63">
        <f t="shared" si="10"/>
        <v>910</v>
      </c>
      <c r="R60" s="63">
        <f t="shared" si="10"/>
        <v>975</v>
      </c>
      <c r="S60" s="63">
        <f t="shared" si="10"/>
        <v>1040</v>
      </c>
      <c r="T60" s="63">
        <f t="shared" si="10"/>
        <v>1105</v>
      </c>
      <c r="U60" s="63">
        <f t="shared" si="10"/>
        <v>1170</v>
      </c>
      <c r="V60" s="63">
        <f t="shared" si="10"/>
        <v>1235</v>
      </c>
      <c r="W60" s="63">
        <f t="shared" si="10"/>
        <v>1300</v>
      </c>
      <c r="X60" s="63">
        <f t="shared" si="10"/>
        <v>1365</v>
      </c>
      <c r="Y60" s="63">
        <f t="shared" si="10"/>
        <v>1430</v>
      </c>
      <c r="Z60" s="63">
        <f t="shared" si="10"/>
        <v>1495</v>
      </c>
      <c r="AA60" s="63">
        <f t="shared" si="10"/>
        <v>1560</v>
      </c>
      <c r="AB60" s="63">
        <f t="shared" si="10"/>
        <v>1625</v>
      </c>
      <c r="AC60" s="63">
        <f t="shared" si="10"/>
        <v>1690</v>
      </c>
      <c r="AD60" s="26"/>
    </row>
    <row r="61" spans="1:31" x14ac:dyDescent="0.25">
      <c r="B61" s="26"/>
      <c r="C61" s="59" t="s">
        <v>117</v>
      </c>
      <c r="D61" s="62">
        <f t="shared" ref="D61:AC61" si="11">D6-(D60-MIN($D$60:$AC$60))</f>
        <v>100</v>
      </c>
      <c r="E61" s="63">
        <f t="shared" si="11"/>
        <v>135</v>
      </c>
      <c r="F61" s="63">
        <f t="shared" si="11"/>
        <v>170</v>
      </c>
      <c r="G61" s="63">
        <f t="shared" si="11"/>
        <v>205</v>
      </c>
      <c r="H61" s="63">
        <f t="shared" si="11"/>
        <v>240</v>
      </c>
      <c r="I61" s="63">
        <f t="shared" si="11"/>
        <v>275</v>
      </c>
      <c r="J61" s="63">
        <f t="shared" si="11"/>
        <v>310</v>
      </c>
      <c r="K61" s="63">
        <f t="shared" si="11"/>
        <v>345</v>
      </c>
      <c r="L61" s="63">
        <f t="shared" si="11"/>
        <v>380</v>
      </c>
      <c r="M61" s="63">
        <f t="shared" si="11"/>
        <v>415</v>
      </c>
      <c r="N61" s="63">
        <f t="shared" si="11"/>
        <v>450</v>
      </c>
      <c r="O61" s="63">
        <f t="shared" si="11"/>
        <v>485</v>
      </c>
      <c r="P61" s="63">
        <f t="shared" si="11"/>
        <v>520</v>
      </c>
      <c r="Q61" s="63">
        <f t="shared" si="11"/>
        <v>555</v>
      </c>
      <c r="R61" s="63">
        <f t="shared" si="11"/>
        <v>590</v>
      </c>
      <c r="S61" s="63">
        <f t="shared" si="11"/>
        <v>625</v>
      </c>
      <c r="T61" s="63">
        <f t="shared" si="11"/>
        <v>660</v>
      </c>
      <c r="U61" s="63">
        <f t="shared" si="11"/>
        <v>695</v>
      </c>
      <c r="V61" s="63">
        <f t="shared" si="11"/>
        <v>730</v>
      </c>
      <c r="W61" s="63">
        <f t="shared" si="11"/>
        <v>765</v>
      </c>
      <c r="X61" s="63">
        <f t="shared" si="11"/>
        <v>800</v>
      </c>
      <c r="Y61" s="63">
        <f t="shared" si="11"/>
        <v>835</v>
      </c>
      <c r="Z61" s="63">
        <f t="shared" si="11"/>
        <v>870</v>
      </c>
      <c r="AA61" s="63">
        <f t="shared" si="11"/>
        <v>905</v>
      </c>
      <c r="AB61" s="63">
        <f t="shared" si="11"/>
        <v>940</v>
      </c>
      <c r="AC61" s="63">
        <f t="shared" si="11"/>
        <v>975</v>
      </c>
      <c r="AD61" s="26"/>
    </row>
    <row r="62" spans="1:31" x14ac:dyDescent="0.25">
      <c r="B62" s="26"/>
      <c r="C62" s="64" t="s">
        <v>118</v>
      </c>
      <c r="D62" s="62">
        <f t="shared" ref="D62:AC62" si="12">D6-($O$18*D5)</f>
        <v>91.25</v>
      </c>
      <c r="E62" s="63">
        <f t="shared" si="12"/>
        <v>182.5</v>
      </c>
      <c r="F62" s="63">
        <f t="shared" si="12"/>
        <v>273.75</v>
      </c>
      <c r="G62" s="63">
        <f t="shared" si="12"/>
        <v>365</v>
      </c>
      <c r="H62" s="63">
        <f t="shared" si="12"/>
        <v>456.25</v>
      </c>
      <c r="I62" s="63">
        <f t="shared" si="12"/>
        <v>547.5</v>
      </c>
      <c r="J62" s="63">
        <f t="shared" si="12"/>
        <v>638.75</v>
      </c>
      <c r="K62" s="63">
        <f t="shared" si="12"/>
        <v>730</v>
      </c>
      <c r="L62" s="63">
        <f t="shared" si="12"/>
        <v>821.25</v>
      </c>
      <c r="M62" s="63">
        <f t="shared" si="12"/>
        <v>912.5</v>
      </c>
      <c r="N62" s="63">
        <f t="shared" si="12"/>
        <v>1003.75</v>
      </c>
      <c r="O62" s="63">
        <f t="shared" si="12"/>
        <v>1095</v>
      </c>
      <c r="P62" s="63">
        <f t="shared" si="12"/>
        <v>1186.25</v>
      </c>
      <c r="Q62" s="63">
        <f t="shared" si="12"/>
        <v>1277.5</v>
      </c>
      <c r="R62" s="63">
        <f t="shared" si="12"/>
        <v>1368.75</v>
      </c>
      <c r="S62" s="63">
        <f t="shared" si="12"/>
        <v>1460</v>
      </c>
      <c r="T62" s="63">
        <f t="shared" si="12"/>
        <v>1551.25</v>
      </c>
      <c r="U62" s="63">
        <f t="shared" si="12"/>
        <v>1642.5</v>
      </c>
      <c r="V62" s="63">
        <f t="shared" si="12"/>
        <v>1733.75</v>
      </c>
      <c r="W62" s="63">
        <f t="shared" si="12"/>
        <v>1825</v>
      </c>
      <c r="X62" s="63">
        <f t="shared" si="12"/>
        <v>1916.25</v>
      </c>
      <c r="Y62" s="63">
        <f t="shared" si="12"/>
        <v>2007.5</v>
      </c>
      <c r="Z62" s="63">
        <f t="shared" si="12"/>
        <v>2098.75</v>
      </c>
      <c r="AA62" s="63">
        <f t="shared" si="12"/>
        <v>2190</v>
      </c>
      <c r="AB62" s="63">
        <f t="shared" si="12"/>
        <v>2281.25</v>
      </c>
      <c r="AC62" s="63">
        <f t="shared" si="12"/>
        <v>2372.5</v>
      </c>
      <c r="AD62" s="26"/>
    </row>
    <row r="63" spans="1:31" x14ac:dyDescent="0.25">
      <c r="B63" s="26"/>
      <c r="C63" s="59" t="s">
        <v>119</v>
      </c>
      <c r="D63" s="62">
        <f t="shared" ref="D63:AC63" si="13">D6-(D62-MIN($D$62:$AC$62))</f>
        <v>100</v>
      </c>
      <c r="E63" s="63">
        <f t="shared" si="13"/>
        <v>108.75</v>
      </c>
      <c r="F63" s="63">
        <f t="shared" si="13"/>
        <v>117.5</v>
      </c>
      <c r="G63" s="63">
        <f t="shared" si="13"/>
        <v>126.25</v>
      </c>
      <c r="H63" s="63">
        <f t="shared" si="13"/>
        <v>135</v>
      </c>
      <c r="I63" s="63">
        <f t="shared" si="13"/>
        <v>143.75</v>
      </c>
      <c r="J63" s="63">
        <f t="shared" si="13"/>
        <v>152.5</v>
      </c>
      <c r="K63" s="63">
        <f t="shared" si="13"/>
        <v>161.25</v>
      </c>
      <c r="L63" s="63">
        <f t="shared" si="13"/>
        <v>170</v>
      </c>
      <c r="M63" s="63">
        <f t="shared" si="13"/>
        <v>178.75</v>
      </c>
      <c r="N63" s="63">
        <f t="shared" si="13"/>
        <v>187.5</v>
      </c>
      <c r="O63" s="63">
        <f t="shared" si="13"/>
        <v>196.25</v>
      </c>
      <c r="P63" s="63">
        <f t="shared" si="13"/>
        <v>205</v>
      </c>
      <c r="Q63" s="63">
        <f t="shared" si="13"/>
        <v>213.75</v>
      </c>
      <c r="R63" s="63">
        <f t="shared" si="13"/>
        <v>222.5</v>
      </c>
      <c r="S63" s="63">
        <f t="shared" si="13"/>
        <v>231.25</v>
      </c>
      <c r="T63" s="63">
        <f t="shared" si="13"/>
        <v>240</v>
      </c>
      <c r="U63" s="63">
        <f t="shared" si="13"/>
        <v>248.75</v>
      </c>
      <c r="V63" s="63">
        <f t="shared" si="13"/>
        <v>257.5</v>
      </c>
      <c r="W63" s="63">
        <f t="shared" si="13"/>
        <v>266.25</v>
      </c>
      <c r="X63" s="63">
        <f t="shared" si="13"/>
        <v>275</v>
      </c>
      <c r="Y63" s="63">
        <f t="shared" si="13"/>
        <v>283.75</v>
      </c>
      <c r="Z63" s="63">
        <f t="shared" si="13"/>
        <v>292.5</v>
      </c>
      <c r="AA63" s="63">
        <f t="shared" si="13"/>
        <v>301.25</v>
      </c>
      <c r="AB63" s="63">
        <f t="shared" si="13"/>
        <v>310</v>
      </c>
      <c r="AC63" s="63">
        <f t="shared" si="13"/>
        <v>318.75</v>
      </c>
      <c r="AD63" s="26"/>
    </row>
    <row r="64" spans="1:31" x14ac:dyDescent="0.25">
      <c r="B64" s="26"/>
      <c r="C64" s="64" t="s">
        <v>120</v>
      </c>
      <c r="D64" s="62">
        <f t="shared" ref="D64:AC64" si="14">D6-($O$19*D5)</f>
        <v>72</v>
      </c>
      <c r="E64" s="63">
        <f t="shared" si="14"/>
        <v>144</v>
      </c>
      <c r="F64" s="63">
        <f t="shared" si="14"/>
        <v>216</v>
      </c>
      <c r="G64" s="63">
        <f t="shared" si="14"/>
        <v>288</v>
      </c>
      <c r="H64" s="63">
        <f t="shared" si="14"/>
        <v>360</v>
      </c>
      <c r="I64" s="63">
        <f t="shared" si="14"/>
        <v>432</v>
      </c>
      <c r="J64" s="63">
        <f t="shared" si="14"/>
        <v>504</v>
      </c>
      <c r="K64" s="63">
        <f t="shared" si="14"/>
        <v>576</v>
      </c>
      <c r="L64" s="63">
        <f t="shared" si="14"/>
        <v>648</v>
      </c>
      <c r="M64" s="63">
        <f t="shared" si="14"/>
        <v>720</v>
      </c>
      <c r="N64" s="63">
        <f t="shared" si="14"/>
        <v>792</v>
      </c>
      <c r="O64" s="63">
        <f t="shared" si="14"/>
        <v>864</v>
      </c>
      <c r="P64" s="63">
        <f t="shared" si="14"/>
        <v>936</v>
      </c>
      <c r="Q64" s="63">
        <f t="shared" si="14"/>
        <v>1008</v>
      </c>
      <c r="R64" s="63">
        <f t="shared" si="14"/>
        <v>1080</v>
      </c>
      <c r="S64" s="63">
        <f t="shared" si="14"/>
        <v>1152</v>
      </c>
      <c r="T64" s="63">
        <f t="shared" si="14"/>
        <v>1224</v>
      </c>
      <c r="U64" s="63">
        <f t="shared" si="14"/>
        <v>1296</v>
      </c>
      <c r="V64" s="63">
        <f t="shared" si="14"/>
        <v>1368</v>
      </c>
      <c r="W64" s="63">
        <f t="shared" si="14"/>
        <v>1440</v>
      </c>
      <c r="X64" s="63">
        <f t="shared" si="14"/>
        <v>1512</v>
      </c>
      <c r="Y64" s="63">
        <f t="shared" si="14"/>
        <v>1584</v>
      </c>
      <c r="Z64" s="63">
        <f t="shared" si="14"/>
        <v>1656</v>
      </c>
      <c r="AA64" s="63">
        <f t="shared" si="14"/>
        <v>1728</v>
      </c>
      <c r="AB64" s="63">
        <f t="shared" si="14"/>
        <v>1800</v>
      </c>
      <c r="AC64" s="63">
        <f t="shared" si="14"/>
        <v>1872</v>
      </c>
      <c r="AD64" s="26"/>
    </row>
    <row r="65" spans="2:30" x14ac:dyDescent="0.25">
      <c r="B65" s="26"/>
      <c r="C65" s="59" t="s">
        <v>121</v>
      </c>
      <c r="D65" s="62">
        <f t="shared" ref="D65:AC65" si="15">D6-(D64-MIN($D$64:$AC$64))</f>
        <v>100</v>
      </c>
      <c r="E65" s="63">
        <f t="shared" si="15"/>
        <v>128</v>
      </c>
      <c r="F65" s="63">
        <f t="shared" si="15"/>
        <v>156</v>
      </c>
      <c r="G65" s="63">
        <f t="shared" si="15"/>
        <v>184</v>
      </c>
      <c r="H65" s="63">
        <f t="shared" si="15"/>
        <v>212</v>
      </c>
      <c r="I65" s="63">
        <f t="shared" si="15"/>
        <v>240</v>
      </c>
      <c r="J65" s="63">
        <f t="shared" si="15"/>
        <v>268</v>
      </c>
      <c r="K65" s="63">
        <f t="shared" si="15"/>
        <v>296</v>
      </c>
      <c r="L65" s="63">
        <f t="shared" si="15"/>
        <v>324</v>
      </c>
      <c r="M65" s="63">
        <f t="shared" si="15"/>
        <v>352</v>
      </c>
      <c r="N65" s="63">
        <f t="shared" si="15"/>
        <v>380</v>
      </c>
      <c r="O65" s="63">
        <f t="shared" si="15"/>
        <v>408</v>
      </c>
      <c r="P65" s="63">
        <f t="shared" si="15"/>
        <v>436</v>
      </c>
      <c r="Q65" s="63">
        <f t="shared" si="15"/>
        <v>464</v>
      </c>
      <c r="R65" s="63">
        <f t="shared" si="15"/>
        <v>492</v>
      </c>
      <c r="S65" s="63">
        <f t="shared" si="15"/>
        <v>520</v>
      </c>
      <c r="T65" s="63">
        <f t="shared" si="15"/>
        <v>548</v>
      </c>
      <c r="U65" s="63">
        <f t="shared" si="15"/>
        <v>576</v>
      </c>
      <c r="V65" s="63">
        <f t="shared" si="15"/>
        <v>604</v>
      </c>
      <c r="W65" s="63">
        <f t="shared" si="15"/>
        <v>632</v>
      </c>
      <c r="X65" s="63">
        <f t="shared" si="15"/>
        <v>660</v>
      </c>
      <c r="Y65" s="63">
        <f t="shared" si="15"/>
        <v>688</v>
      </c>
      <c r="Z65" s="63">
        <f t="shared" si="15"/>
        <v>716</v>
      </c>
      <c r="AA65" s="63">
        <f t="shared" si="15"/>
        <v>744</v>
      </c>
      <c r="AB65" s="63">
        <f t="shared" si="15"/>
        <v>772</v>
      </c>
      <c r="AC65" s="63">
        <f t="shared" si="15"/>
        <v>800</v>
      </c>
      <c r="AD65" s="26"/>
    </row>
    <row r="66" spans="2:30" x14ac:dyDescent="0.25">
      <c r="B66" s="26"/>
      <c r="C66" s="64" t="s">
        <v>122</v>
      </c>
      <c r="D66" s="62">
        <f t="shared" ref="D66:AC66" si="16">D6-($O$20*D5)</f>
        <v>30</v>
      </c>
      <c r="E66" s="63">
        <f t="shared" si="16"/>
        <v>60</v>
      </c>
      <c r="F66" s="63">
        <f t="shared" si="16"/>
        <v>90</v>
      </c>
      <c r="G66" s="63">
        <f t="shared" si="16"/>
        <v>120</v>
      </c>
      <c r="H66" s="63">
        <f t="shared" si="16"/>
        <v>150</v>
      </c>
      <c r="I66" s="63">
        <f t="shared" si="16"/>
        <v>180</v>
      </c>
      <c r="J66" s="63">
        <f t="shared" si="16"/>
        <v>210</v>
      </c>
      <c r="K66" s="63">
        <f t="shared" si="16"/>
        <v>240</v>
      </c>
      <c r="L66" s="63">
        <f t="shared" si="16"/>
        <v>270</v>
      </c>
      <c r="M66" s="63">
        <f t="shared" si="16"/>
        <v>300</v>
      </c>
      <c r="N66" s="63">
        <f t="shared" si="16"/>
        <v>330</v>
      </c>
      <c r="O66" s="63">
        <f t="shared" si="16"/>
        <v>360</v>
      </c>
      <c r="P66" s="63">
        <f t="shared" si="16"/>
        <v>390</v>
      </c>
      <c r="Q66" s="63">
        <f t="shared" si="16"/>
        <v>420</v>
      </c>
      <c r="R66" s="63">
        <f t="shared" si="16"/>
        <v>450</v>
      </c>
      <c r="S66" s="63">
        <f t="shared" si="16"/>
        <v>480</v>
      </c>
      <c r="T66" s="63">
        <f t="shared" si="16"/>
        <v>510</v>
      </c>
      <c r="U66" s="63">
        <f t="shared" si="16"/>
        <v>540</v>
      </c>
      <c r="V66" s="63">
        <f t="shared" si="16"/>
        <v>570</v>
      </c>
      <c r="W66" s="63">
        <f t="shared" si="16"/>
        <v>600</v>
      </c>
      <c r="X66" s="63">
        <f t="shared" si="16"/>
        <v>630</v>
      </c>
      <c r="Y66" s="63">
        <f t="shared" si="16"/>
        <v>660</v>
      </c>
      <c r="Z66" s="63">
        <f t="shared" si="16"/>
        <v>690</v>
      </c>
      <c r="AA66" s="63">
        <f t="shared" si="16"/>
        <v>720</v>
      </c>
      <c r="AB66" s="63">
        <f t="shared" si="16"/>
        <v>750</v>
      </c>
      <c r="AC66" s="63">
        <f t="shared" si="16"/>
        <v>780</v>
      </c>
      <c r="AD66" s="26"/>
    </row>
    <row r="67" spans="2:30" x14ac:dyDescent="0.25">
      <c r="B67" s="26"/>
      <c r="C67" s="59" t="s">
        <v>123</v>
      </c>
      <c r="D67" s="62">
        <f t="shared" ref="D67:AC67" si="17">D6-(D66-MIN($D$66:$AC$66))</f>
        <v>100</v>
      </c>
      <c r="E67" s="63">
        <f t="shared" si="17"/>
        <v>170</v>
      </c>
      <c r="F67" s="63">
        <f t="shared" si="17"/>
        <v>240</v>
      </c>
      <c r="G67" s="63">
        <f t="shared" si="17"/>
        <v>310</v>
      </c>
      <c r="H67" s="63">
        <f t="shared" si="17"/>
        <v>380</v>
      </c>
      <c r="I67" s="63">
        <f t="shared" si="17"/>
        <v>450</v>
      </c>
      <c r="J67" s="63">
        <f t="shared" si="17"/>
        <v>520</v>
      </c>
      <c r="K67" s="63">
        <f t="shared" si="17"/>
        <v>590</v>
      </c>
      <c r="L67" s="63">
        <f t="shared" si="17"/>
        <v>660</v>
      </c>
      <c r="M67" s="63">
        <f t="shared" si="17"/>
        <v>730</v>
      </c>
      <c r="N67" s="63">
        <f t="shared" si="17"/>
        <v>800</v>
      </c>
      <c r="O67" s="63">
        <f t="shared" si="17"/>
        <v>870</v>
      </c>
      <c r="P67" s="63">
        <f t="shared" si="17"/>
        <v>940</v>
      </c>
      <c r="Q67" s="63">
        <f t="shared" si="17"/>
        <v>1010</v>
      </c>
      <c r="R67" s="63">
        <f t="shared" si="17"/>
        <v>1080</v>
      </c>
      <c r="S67" s="63">
        <f t="shared" si="17"/>
        <v>1150</v>
      </c>
      <c r="T67" s="63">
        <f t="shared" si="17"/>
        <v>1220</v>
      </c>
      <c r="U67" s="63">
        <f t="shared" si="17"/>
        <v>1290</v>
      </c>
      <c r="V67" s="63">
        <f t="shared" si="17"/>
        <v>1360</v>
      </c>
      <c r="W67" s="63">
        <f t="shared" si="17"/>
        <v>1430</v>
      </c>
      <c r="X67" s="63">
        <f t="shared" si="17"/>
        <v>1500</v>
      </c>
      <c r="Y67" s="63">
        <f t="shared" si="17"/>
        <v>1570</v>
      </c>
      <c r="Z67" s="63">
        <f t="shared" si="17"/>
        <v>1640</v>
      </c>
      <c r="AA67" s="63">
        <f t="shared" si="17"/>
        <v>1710</v>
      </c>
      <c r="AB67" s="63">
        <f t="shared" si="17"/>
        <v>1780</v>
      </c>
      <c r="AC67" s="63">
        <f t="shared" si="17"/>
        <v>1850</v>
      </c>
      <c r="AD67" s="26"/>
    </row>
    <row r="68" spans="2:30" x14ac:dyDescent="0.2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</sheetData>
  <conditionalFormatting sqref="C40:AC40">
    <cfRule type="cellIs" dxfId="11" priority="3" operator="equal">
      <formula>1</formula>
    </cfRule>
  </conditionalFormatting>
  <conditionalFormatting sqref="D45:AC49">
    <cfRule type="cellIs" dxfId="10" priority="1" operator="equal">
      <formula>1</formula>
    </cfRule>
  </conditionalFormatting>
  <conditionalFormatting sqref="C46:AC46">
    <cfRule type="cellIs" dxfId="9" priority="2" operator="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68"/>
  <sheetViews>
    <sheetView zoomScale="60" zoomScaleNormal="60" workbookViewId="0"/>
  </sheetViews>
  <sheetFormatPr defaultRowHeight="15" x14ac:dyDescent="0.25"/>
  <cols>
    <col min="1" max="1" width="2.42578125" style="31" customWidth="1"/>
    <col min="2" max="2" width="3.42578125" style="31" customWidth="1"/>
    <col min="3" max="3" width="14.5703125" style="31" customWidth="1"/>
    <col min="4" max="10" width="9.42578125" style="31" customWidth="1"/>
    <col min="11" max="11" width="9.140625" style="31"/>
    <col min="12" max="12" width="9.42578125" style="31" customWidth="1"/>
    <col min="13" max="13" width="9.28515625" style="31" customWidth="1"/>
    <col min="14" max="14" width="11.140625" style="31" customWidth="1"/>
    <col min="15" max="15" width="9.140625" style="31" customWidth="1"/>
    <col min="16" max="16" width="9.42578125" style="31" customWidth="1"/>
    <col min="17" max="17" width="9.140625" style="31" customWidth="1"/>
    <col min="18" max="19" width="9.28515625" style="31" customWidth="1"/>
    <col min="20" max="29" width="9.42578125" style="31" customWidth="1"/>
    <col min="30" max="16384" width="9.140625" style="31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160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3">
        <f>'NX Utility Index'!D5</f>
        <v>3.5000000000000003E-2</v>
      </c>
      <c r="E5" s="14">
        <f>'NX Utility Index'!E5</f>
        <v>7.0000000000000007E-2</v>
      </c>
      <c r="F5" s="14">
        <f>'NX Utility Index'!F5</f>
        <v>0.105</v>
      </c>
      <c r="G5" s="14">
        <f>'NX Utility Index'!G5</f>
        <v>0.14000000000000001</v>
      </c>
      <c r="H5" s="14">
        <f>'NX Utility Index'!H5</f>
        <v>0.17499999999999999</v>
      </c>
      <c r="I5" s="14">
        <f>'NX Utility Index'!I5</f>
        <v>0.21</v>
      </c>
      <c r="J5" s="14">
        <f>'NX Utility Index'!J5</f>
        <v>0.245</v>
      </c>
      <c r="K5" s="14">
        <f>'NX Utility Index'!K5</f>
        <v>0.28000000000000003</v>
      </c>
      <c r="L5" s="14">
        <f>'NX Utility Index'!L5</f>
        <v>0.315</v>
      </c>
      <c r="M5" s="14">
        <f>'NX Utility Index'!M5</f>
        <v>0.35</v>
      </c>
      <c r="N5" s="14">
        <f>'NX Utility Index'!N5</f>
        <v>0.38500000000000001</v>
      </c>
      <c r="O5" s="14">
        <f>'NX Utility Index'!O5</f>
        <v>0.42</v>
      </c>
      <c r="P5" s="14">
        <f>'NX Utility Index'!P5</f>
        <v>0.45500000000000002</v>
      </c>
      <c r="Q5" s="14">
        <f>'NX Utility Index'!Q5</f>
        <v>0.49</v>
      </c>
      <c r="R5" s="14">
        <f>'NX Utility Index'!R5</f>
        <v>0.52500000000000002</v>
      </c>
      <c r="S5" s="14">
        <f>'NX Utility Index'!S5</f>
        <v>0.56000000000000005</v>
      </c>
      <c r="T5" s="14">
        <f>'NX Utility Index'!T5</f>
        <v>0.59499999999999997</v>
      </c>
      <c r="U5" s="14">
        <f>'NX Utility Index'!U5</f>
        <v>0.63</v>
      </c>
      <c r="V5" s="14">
        <f>'NX Utility Index'!V5</f>
        <v>0.66500000000000004</v>
      </c>
      <c r="W5" s="14">
        <f>'NX Utility Index'!W5</f>
        <v>0.7</v>
      </c>
      <c r="X5" s="14">
        <f>'NX Utility Index'!X5</f>
        <v>0.73499999999999999</v>
      </c>
      <c r="Y5" s="14">
        <f>'NX Utility Index'!Y5</f>
        <v>0.77</v>
      </c>
      <c r="Z5" s="14">
        <f>'NX Utility Index'!Z5</f>
        <v>0.80500000000000005</v>
      </c>
      <c r="AA5" s="14">
        <f>'NX Utility Index'!AA5</f>
        <v>0.84</v>
      </c>
      <c r="AB5" s="14">
        <f>'NX Utility Index'!AB5</f>
        <v>0.875</v>
      </c>
      <c r="AC5" s="14">
        <f>'NX Utility Index'!AC5</f>
        <v>0.91</v>
      </c>
      <c r="AD5" s="16"/>
    </row>
    <row r="6" spans="2:30" customFormat="1" x14ac:dyDescent="0.25">
      <c r="B6" s="16"/>
      <c r="C6" s="8" t="s">
        <v>35</v>
      </c>
      <c r="D6" s="15">
        <f>'NX Utility Index'!D6</f>
        <v>100</v>
      </c>
      <c r="E6" s="9">
        <f>'NX Utility Index'!E6</f>
        <v>200</v>
      </c>
      <c r="F6" s="9">
        <f>'NX Utility Index'!F6</f>
        <v>300</v>
      </c>
      <c r="G6" s="9">
        <f>'NX Utility Index'!G6</f>
        <v>400</v>
      </c>
      <c r="H6" s="9">
        <f>'NX Utility Index'!H6</f>
        <v>500</v>
      </c>
      <c r="I6" s="9">
        <f>'NX Utility Index'!I6</f>
        <v>600</v>
      </c>
      <c r="J6" s="9">
        <f>'NX Utility Index'!J6</f>
        <v>700</v>
      </c>
      <c r="K6" s="9">
        <f>'NX Utility Index'!K6</f>
        <v>800</v>
      </c>
      <c r="L6" s="9">
        <f>'NX Utility Index'!L6</f>
        <v>900</v>
      </c>
      <c r="M6" s="9">
        <f>'NX Utility Index'!M6</f>
        <v>1000</v>
      </c>
      <c r="N6" s="9">
        <f>'NX Utility Index'!N6</f>
        <v>1100</v>
      </c>
      <c r="O6" s="9">
        <f>'NX Utility Index'!O6</f>
        <v>1200</v>
      </c>
      <c r="P6" s="9">
        <f>'NX Utility Index'!P6</f>
        <v>1300</v>
      </c>
      <c r="Q6" s="9">
        <f>'NX Utility Index'!Q6</f>
        <v>1400</v>
      </c>
      <c r="R6" s="9">
        <f>'NX Utility Index'!R6</f>
        <v>1500</v>
      </c>
      <c r="S6" s="9">
        <f>'NX Utility Index'!S6</f>
        <v>1600</v>
      </c>
      <c r="T6" s="9">
        <f>'NX Utility Index'!T6</f>
        <v>1700</v>
      </c>
      <c r="U6" s="9">
        <f>'NX Utility Index'!U6</f>
        <v>1800</v>
      </c>
      <c r="V6" s="9">
        <f>'NX Utility Index'!V6</f>
        <v>1900</v>
      </c>
      <c r="W6" s="9">
        <f>'NX Utility Index'!W6</f>
        <v>2000</v>
      </c>
      <c r="X6" s="9">
        <f>'NX Utility Index'!X6</f>
        <v>2100</v>
      </c>
      <c r="Y6" s="9">
        <f>'NX Utility Index'!Y6</f>
        <v>2200</v>
      </c>
      <c r="Z6" s="9">
        <f>'NX Utility Index'!Z6</f>
        <v>2300</v>
      </c>
      <c r="AA6" s="9">
        <f>'NX Utility Index'!AA6</f>
        <v>2400</v>
      </c>
      <c r="AB6" s="9">
        <f>'NX Utility Index'!AB6</f>
        <v>2500</v>
      </c>
      <c r="AC6" s="9">
        <f>'NX Utility Index'!AC6</f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23" t="s">
        <v>72</v>
      </c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5" t="s">
        <v>124</v>
      </c>
      <c r="O9" s="6"/>
      <c r="P9" s="5"/>
      <c r="Q9" s="67"/>
      <c r="R9" s="5" t="s">
        <v>125</v>
      </c>
      <c r="S9" s="6"/>
      <c r="T9" s="6"/>
      <c r="U9" s="12"/>
      <c r="V9" s="12"/>
      <c r="W9" s="12"/>
      <c r="X9" s="12"/>
      <c r="Y9" s="11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6" t="s">
        <v>32</v>
      </c>
      <c r="O10" s="6" t="s">
        <v>70</v>
      </c>
      <c r="P10" s="6"/>
      <c r="Q10" s="6"/>
      <c r="R10" s="6"/>
      <c r="S10" s="6"/>
      <c r="T10" s="6"/>
      <c r="U10" s="12"/>
      <c r="V10" s="12"/>
      <c r="W10" s="12"/>
      <c r="X10" s="12"/>
      <c r="Y10" s="11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6" t="s">
        <v>38</v>
      </c>
      <c r="O11" s="6" t="s">
        <v>71</v>
      </c>
      <c r="P11" s="6"/>
      <c r="Q11" s="6"/>
      <c r="R11" s="6"/>
      <c r="S11" s="6"/>
      <c r="T11" s="6"/>
      <c r="U11" s="12"/>
      <c r="V11" s="12"/>
      <c r="W11" s="12"/>
      <c r="X11" s="12"/>
      <c r="Y11" s="11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6" t="s">
        <v>36</v>
      </c>
      <c r="O12" s="6" t="s">
        <v>37</v>
      </c>
      <c r="P12" s="6"/>
      <c r="Q12" s="6"/>
      <c r="R12" s="6"/>
      <c r="S12" s="6"/>
      <c r="T12" s="30">
        <f>MIN(D6:AC6)</f>
        <v>100</v>
      </c>
      <c r="U12" s="12"/>
      <c r="V12" s="12"/>
      <c r="W12" s="22"/>
      <c r="X12" s="12"/>
      <c r="Y12" s="11"/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25"/>
      <c r="O13" s="25"/>
      <c r="P13" s="25"/>
      <c r="Q13" s="25"/>
      <c r="R13" s="25"/>
      <c r="S13" s="25"/>
      <c r="T13" s="25"/>
      <c r="U13" s="17"/>
      <c r="V13" s="17"/>
      <c r="W13" s="23"/>
      <c r="X13" s="17"/>
      <c r="Y13" s="16"/>
      <c r="Z13" s="16"/>
      <c r="AA13" s="16"/>
      <c r="AB13" s="16"/>
      <c r="AC13" s="16"/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25"/>
      <c r="O14" s="25"/>
      <c r="P14" s="25"/>
      <c r="Q14" s="25"/>
      <c r="R14" s="25"/>
      <c r="S14" s="25"/>
      <c r="T14" s="17"/>
      <c r="U14" s="17"/>
      <c r="V14" s="17"/>
      <c r="W14" s="17"/>
      <c r="X14" s="17"/>
      <c r="Y14" s="16"/>
      <c r="Z14" s="16"/>
      <c r="AA14" s="16"/>
      <c r="AB14" s="16"/>
      <c r="AC14" s="16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30" t="s">
        <v>27</v>
      </c>
      <c r="O15" s="33">
        <v>0.5</v>
      </c>
      <c r="P15" s="6"/>
      <c r="Q15" s="6"/>
      <c r="R15" s="6"/>
      <c r="S15" s="6"/>
      <c r="T15" s="6"/>
      <c r="U15" s="12"/>
      <c r="V15" s="12"/>
      <c r="W15" s="12"/>
      <c r="X15" s="12"/>
      <c r="Y15" s="11"/>
      <c r="Z15" s="11"/>
      <c r="AA15" s="11"/>
      <c r="AB15" s="11"/>
      <c r="AC15" s="11"/>
      <c r="AD15" s="16"/>
    </row>
    <row r="16" spans="2:30" customFormat="1" x14ac:dyDescent="0.25">
      <c r="B16" s="16"/>
      <c r="M16" s="17"/>
      <c r="N16" s="30" t="s">
        <v>28</v>
      </c>
      <c r="O16" s="30">
        <f>1-O15</f>
        <v>0.5</v>
      </c>
      <c r="P16" s="6"/>
      <c r="Q16" s="6"/>
      <c r="R16" s="6"/>
      <c r="S16" s="6"/>
      <c r="T16" s="6"/>
      <c r="U16" s="12"/>
      <c r="V16" s="12"/>
      <c r="W16" s="12"/>
      <c r="X16" s="12"/>
      <c r="Y16" s="11"/>
      <c r="Z16" s="11"/>
      <c r="AA16" s="11"/>
      <c r="AB16" s="11"/>
      <c r="AC16" s="11"/>
      <c r="AD16" s="16"/>
    </row>
    <row r="17" spans="2:30" customFormat="1" x14ac:dyDescent="0.25">
      <c r="B17" s="16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6"/>
      <c r="Z17" s="16"/>
      <c r="AA17" s="16"/>
      <c r="AB17" s="16"/>
      <c r="AC17" s="16"/>
      <c r="AD17" s="16"/>
    </row>
    <row r="18" spans="2:30" customFormat="1" x14ac:dyDescent="0.25">
      <c r="B18" s="16"/>
      <c r="M18" s="17"/>
      <c r="N18" s="5" t="s">
        <v>69</v>
      </c>
      <c r="O18" s="4"/>
      <c r="P18" s="4"/>
      <c r="Q18" s="4"/>
      <c r="R18" s="4"/>
      <c r="S18" s="11"/>
      <c r="T18" s="12"/>
      <c r="U18" s="5"/>
      <c r="V18" s="12"/>
      <c r="W18" s="12"/>
      <c r="X18" s="12"/>
      <c r="Y18" s="11"/>
      <c r="Z18" s="11"/>
      <c r="AA18" s="11"/>
      <c r="AB18" s="11"/>
      <c r="AC18" s="11"/>
      <c r="AD18" s="16"/>
    </row>
    <row r="19" spans="2:30" customFormat="1" x14ac:dyDescent="0.25">
      <c r="B19" s="16"/>
      <c r="M19" s="16"/>
      <c r="N19" s="30" t="s">
        <v>48</v>
      </c>
      <c r="O19" s="33">
        <v>0.3</v>
      </c>
      <c r="P19" s="11"/>
      <c r="Q19" s="6"/>
      <c r="R19" s="6"/>
      <c r="S19" s="6"/>
      <c r="T19" s="6"/>
      <c r="U19" s="6"/>
      <c r="V19" s="12"/>
      <c r="W19" s="22"/>
      <c r="X19" s="12"/>
      <c r="Y19" s="11"/>
      <c r="Z19" s="11"/>
      <c r="AA19" s="11"/>
      <c r="AB19" s="11"/>
      <c r="AC19" s="11"/>
      <c r="AD19" s="16"/>
    </row>
    <row r="20" spans="2:30" customFormat="1" x14ac:dyDescent="0.25">
      <c r="B20" s="16"/>
      <c r="M20" s="16"/>
      <c r="N20" s="30" t="s">
        <v>49</v>
      </c>
      <c r="O20" s="30">
        <f>1-O19</f>
        <v>0.7</v>
      </c>
      <c r="P20" s="11"/>
      <c r="Q20" s="6"/>
      <c r="R20" s="6"/>
      <c r="S20" s="6"/>
      <c r="T20" s="6"/>
      <c r="U20" s="6"/>
      <c r="V20" s="11"/>
      <c r="W20" s="22"/>
      <c r="X20" s="11"/>
      <c r="Y20" s="11"/>
      <c r="Z20" s="11"/>
      <c r="AA20" s="11"/>
      <c r="AB20" s="11"/>
      <c r="AC20" s="11"/>
      <c r="AD20" s="16"/>
    </row>
    <row r="21" spans="2:30" customFormat="1" x14ac:dyDescent="0.25">
      <c r="B21" s="16"/>
      <c r="M21" s="16"/>
      <c r="N21" s="30" t="s">
        <v>50</v>
      </c>
      <c r="O21" s="33">
        <v>0.4</v>
      </c>
      <c r="P21" s="11"/>
      <c r="Q21" s="6"/>
      <c r="R21" s="6"/>
      <c r="S21" s="6"/>
      <c r="T21" s="6"/>
      <c r="U21" s="6"/>
      <c r="V21" s="11"/>
      <c r="W21" s="22"/>
      <c r="X21" s="11"/>
      <c r="Y21" s="11"/>
      <c r="Z21" s="11"/>
      <c r="AA21" s="11"/>
      <c r="AB21" s="11"/>
      <c r="AC21" s="11"/>
      <c r="AD21" s="16"/>
    </row>
    <row r="22" spans="2:30" customFormat="1" x14ac:dyDescent="0.25">
      <c r="B22" s="16"/>
      <c r="M22" s="16"/>
      <c r="N22" s="30" t="s">
        <v>51</v>
      </c>
      <c r="O22" s="30">
        <f>1-O21</f>
        <v>0.6</v>
      </c>
      <c r="P22" s="11"/>
      <c r="Q22" s="6"/>
      <c r="R22" s="6"/>
      <c r="S22" s="6"/>
      <c r="T22" s="6"/>
      <c r="U22" s="6"/>
      <c r="V22" s="11"/>
      <c r="W22" s="22"/>
      <c r="X22" s="11"/>
      <c r="Y22" s="11"/>
      <c r="Z22" s="11"/>
      <c r="AA22" s="11"/>
      <c r="AB22" s="11"/>
      <c r="AC22" s="11"/>
      <c r="AD22" s="16"/>
    </row>
    <row r="23" spans="2:30" customFormat="1" x14ac:dyDescent="0.25">
      <c r="B23" s="16"/>
      <c r="M23" s="16"/>
      <c r="N23" s="30" t="s">
        <v>52</v>
      </c>
      <c r="O23" s="33">
        <v>0.8</v>
      </c>
      <c r="P23" s="11"/>
      <c r="Q23" s="6"/>
      <c r="R23" s="6"/>
      <c r="S23" s="6"/>
      <c r="T23" s="6"/>
      <c r="U23" s="6"/>
      <c r="V23" s="11"/>
      <c r="W23" s="22"/>
      <c r="X23" s="11"/>
      <c r="Y23" s="11"/>
      <c r="Z23" s="11"/>
      <c r="AA23" s="11"/>
      <c r="AB23" s="11"/>
      <c r="AC23" s="11"/>
      <c r="AD23" s="16"/>
    </row>
    <row r="24" spans="2:30" customFormat="1" x14ac:dyDescent="0.25">
      <c r="B24" s="16"/>
      <c r="M24" s="16"/>
      <c r="N24" s="30" t="s">
        <v>53</v>
      </c>
      <c r="O24" s="30">
        <f>1-O23</f>
        <v>0.19999999999999996</v>
      </c>
      <c r="P24" s="11"/>
      <c r="Q24" s="6"/>
      <c r="R24" s="6"/>
      <c r="S24" s="6"/>
      <c r="T24" s="6"/>
      <c r="U24" s="6"/>
      <c r="V24" s="11"/>
      <c r="W24" s="22"/>
      <c r="X24" s="11"/>
      <c r="Y24" s="11"/>
      <c r="Z24" s="11"/>
      <c r="AA24" s="11"/>
      <c r="AB24" s="11"/>
      <c r="AC24" s="11"/>
      <c r="AD24" s="16"/>
    </row>
    <row r="25" spans="2:30" customFormat="1" x14ac:dyDescent="0.25">
      <c r="B25" s="16"/>
      <c r="M25" s="16"/>
      <c r="N25" s="30" t="s">
        <v>54</v>
      </c>
      <c r="O25" s="33">
        <v>0.1</v>
      </c>
      <c r="P25" s="11"/>
      <c r="Q25" s="6"/>
      <c r="R25" s="6"/>
      <c r="S25" s="6"/>
      <c r="T25" s="6"/>
      <c r="U25" s="6"/>
      <c r="V25" s="11"/>
      <c r="W25" s="22"/>
      <c r="X25" s="11"/>
      <c r="Y25" s="11"/>
      <c r="Z25" s="11"/>
      <c r="AA25" s="11"/>
      <c r="AB25" s="11"/>
      <c r="AC25" s="11"/>
      <c r="AD25" s="16"/>
    </row>
    <row r="26" spans="2:30" customFormat="1" x14ac:dyDescent="0.25">
      <c r="B26" s="16"/>
      <c r="M26" s="16"/>
      <c r="N26" s="30" t="s">
        <v>56</v>
      </c>
      <c r="O26" s="30">
        <f>1-O25</f>
        <v>0.9</v>
      </c>
      <c r="P26" s="11"/>
      <c r="Q26" s="6"/>
      <c r="R26" s="6"/>
      <c r="S26" s="6"/>
      <c r="T26" s="6"/>
      <c r="U26" s="6"/>
      <c r="V26" s="11"/>
      <c r="W26" s="22"/>
      <c r="X26" s="11"/>
      <c r="Y26" s="11"/>
      <c r="Z26" s="11"/>
      <c r="AA26" s="11"/>
      <c r="AB26" s="11"/>
      <c r="AC26" s="11"/>
      <c r="AD26" s="16"/>
    </row>
    <row r="27" spans="2:30" customFormat="1" x14ac:dyDescent="0.25">
      <c r="B27" s="16"/>
      <c r="M27" s="16"/>
      <c r="N27" s="30" t="s">
        <v>57</v>
      </c>
      <c r="O27" s="33">
        <v>0.2</v>
      </c>
      <c r="P27" s="11"/>
      <c r="Q27" s="6"/>
      <c r="R27" s="6"/>
      <c r="S27" s="6"/>
      <c r="T27" s="6"/>
      <c r="U27" s="6"/>
      <c r="V27" s="11"/>
      <c r="W27" s="22"/>
      <c r="X27" s="11"/>
      <c r="Y27" s="11"/>
      <c r="Z27" s="11"/>
      <c r="AA27" s="11"/>
      <c r="AB27" s="11"/>
      <c r="AC27" s="11"/>
      <c r="AD27" s="16"/>
    </row>
    <row r="28" spans="2:30" customFormat="1" x14ac:dyDescent="0.25">
      <c r="B28" s="16"/>
      <c r="M28" s="16"/>
      <c r="N28" s="30" t="s">
        <v>55</v>
      </c>
      <c r="O28" s="30">
        <f>1-O27</f>
        <v>0.8</v>
      </c>
      <c r="P28" s="11"/>
      <c r="Q28" s="6"/>
      <c r="R28" s="6"/>
      <c r="S28" s="6"/>
      <c r="T28" s="6"/>
      <c r="U28" s="6"/>
      <c r="V28" s="11"/>
      <c r="W28" s="22"/>
      <c r="X28" s="11"/>
      <c r="Y28" s="11"/>
      <c r="Z28" s="11"/>
      <c r="AA28" s="11"/>
      <c r="AB28" s="11"/>
      <c r="AC28" s="11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44" t="s">
        <v>161</v>
      </c>
      <c r="O30" s="42"/>
      <c r="P30" s="42"/>
      <c r="Q30" s="42"/>
      <c r="R30" s="42"/>
      <c r="S30" s="42"/>
      <c r="T30" s="43"/>
      <c r="U30" s="43"/>
      <c r="V30" s="43"/>
      <c r="W30" s="45"/>
      <c r="X30" s="45"/>
      <c r="Y30" s="45"/>
      <c r="Z30" s="45"/>
      <c r="AA30" s="45"/>
      <c r="AB30" s="47"/>
      <c r="AC30" s="27"/>
      <c r="AD30" s="16"/>
    </row>
    <row r="31" spans="2:30" customFormat="1" x14ac:dyDescent="0.25">
      <c r="B31" s="16"/>
      <c r="C31" s="1"/>
      <c r="M31" s="16"/>
      <c r="N31" s="43" t="s">
        <v>164</v>
      </c>
      <c r="O31" s="42"/>
      <c r="P31" s="42"/>
      <c r="Q31" s="42"/>
      <c r="R31" s="42"/>
      <c r="S31" s="42"/>
      <c r="T31" s="43"/>
      <c r="U31" s="43"/>
      <c r="V31" s="43"/>
      <c r="W31" s="45"/>
      <c r="X31" s="45"/>
      <c r="Y31" s="45"/>
      <c r="Z31" s="45"/>
      <c r="AA31" s="45"/>
      <c r="AB31" s="47"/>
      <c r="AC31" s="27"/>
      <c r="AD31" s="16"/>
    </row>
    <row r="32" spans="2:30" customFormat="1" x14ac:dyDescent="0.25">
      <c r="B32" s="16"/>
      <c r="C32" s="1"/>
      <c r="M32" s="16"/>
      <c r="N32" s="42" t="s">
        <v>165</v>
      </c>
      <c r="O32" s="42"/>
      <c r="P32" s="42"/>
      <c r="Q32" s="42"/>
      <c r="R32" s="42"/>
      <c r="S32" s="42"/>
      <c r="T32" s="43"/>
      <c r="U32" s="43"/>
      <c r="V32" s="43"/>
      <c r="W32" s="45"/>
      <c r="X32" s="45"/>
      <c r="Y32" s="45"/>
      <c r="Z32" s="45"/>
      <c r="AA32" s="45"/>
      <c r="AB32" s="47"/>
      <c r="AC32" s="27"/>
      <c r="AD32" s="16"/>
    </row>
    <row r="33" spans="2:30" customFormat="1" x14ac:dyDescent="0.25">
      <c r="B33" s="16"/>
      <c r="C33" s="1"/>
      <c r="M33" s="16"/>
      <c r="N33" s="46" t="s">
        <v>162</v>
      </c>
      <c r="O33" s="46"/>
      <c r="P33" s="48"/>
      <c r="Q33" s="48"/>
      <c r="R33" s="48"/>
      <c r="S33" s="48"/>
      <c r="T33" s="27"/>
      <c r="U33" s="27"/>
      <c r="V33" s="27"/>
      <c r="W33" s="47"/>
      <c r="X33" s="47"/>
      <c r="Y33" s="47"/>
      <c r="Z33" s="47"/>
      <c r="AA33" s="47"/>
      <c r="AB33" s="47"/>
      <c r="AC33" s="27"/>
      <c r="AD33" s="16"/>
    </row>
    <row r="34" spans="2:30" customFormat="1" x14ac:dyDescent="0.25">
      <c r="B34" s="16"/>
      <c r="C34" s="1"/>
      <c r="M34" s="16"/>
      <c r="N34" s="48" t="s">
        <v>166</v>
      </c>
      <c r="O34" s="48"/>
      <c r="P34" s="48"/>
      <c r="Q34" s="48"/>
      <c r="R34" s="48"/>
      <c r="S34" s="48"/>
      <c r="T34" s="27"/>
      <c r="U34" s="27"/>
      <c r="V34" s="27"/>
      <c r="W34" s="47"/>
      <c r="X34" s="47"/>
      <c r="Y34" s="47"/>
      <c r="Z34" s="47"/>
      <c r="AA34" s="47"/>
      <c r="AB34" s="47"/>
      <c r="AC34" s="27"/>
      <c r="AD34" s="16"/>
    </row>
    <row r="35" spans="2:30" customFormat="1" ht="15.75" customHeight="1" x14ac:dyDescent="0.25">
      <c r="B35" s="16"/>
      <c r="M35" s="16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16"/>
      <c r="AD35" s="16"/>
    </row>
    <row r="36" spans="2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2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2:30" customFormat="1" x14ac:dyDescent="0.25">
      <c r="B39" s="16"/>
      <c r="C39" s="7" t="s">
        <v>91</v>
      </c>
      <c r="D39" s="13">
        <f>$O$15*($T$12/D6)+$O$16*D5</f>
        <v>0.51749999999999996</v>
      </c>
      <c r="E39" s="14">
        <f t="shared" ref="E39:AC39" si="0">$O$15*($T$12/E6)+$O$16*E5</f>
        <v>0.28500000000000003</v>
      </c>
      <c r="F39" s="14">
        <f t="shared" si="0"/>
        <v>0.21916666666666665</v>
      </c>
      <c r="G39" s="14">
        <f t="shared" si="0"/>
        <v>0.19500000000000001</v>
      </c>
      <c r="H39" s="14">
        <f t="shared" si="0"/>
        <v>0.1875</v>
      </c>
      <c r="I39" s="14">
        <f t="shared" si="0"/>
        <v>0.18833333333333332</v>
      </c>
      <c r="J39" s="14">
        <f t="shared" si="0"/>
        <v>0.19392857142857142</v>
      </c>
      <c r="K39" s="14">
        <f t="shared" si="0"/>
        <v>0.20250000000000001</v>
      </c>
      <c r="L39" s="14">
        <f t="shared" si="0"/>
        <v>0.21305555555555555</v>
      </c>
      <c r="M39" s="14">
        <f t="shared" si="0"/>
        <v>0.22499999999999998</v>
      </c>
      <c r="N39" s="14">
        <f t="shared" si="0"/>
        <v>0.23795454545454547</v>
      </c>
      <c r="O39" s="14">
        <f t="shared" si="0"/>
        <v>0.25166666666666665</v>
      </c>
      <c r="P39" s="14">
        <f t="shared" si="0"/>
        <v>0.26596153846153847</v>
      </c>
      <c r="Q39" s="14">
        <f t="shared" si="0"/>
        <v>0.28071428571428569</v>
      </c>
      <c r="R39" s="14">
        <f t="shared" si="0"/>
        <v>0.29583333333333334</v>
      </c>
      <c r="S39" s="14">
        <f t="shared" si="0"/>
        <v>0.31125000000000003</v>
      </c>
      <c r="T39" s="14">
        <f t="shared" si="0"/>
        <v>0.32691176470588235</v>
      </c>
      <c r="U39" s="14">
        <f t="shared" si="0"/>
        <v>0.34277777777777779</v>
      </c>
      <c r="V39" s="14">
        <f t="shared" si="0"/>
        <v>0.3588157894736842</v>
      </c>
      <c r="W39" s="14">
        <f t="shared" si="0"/>
        <v>0.375</v>
      </c>
      <c r="X39" s="14">
        <f t="shared" si="0"/>
        <v>0.39130952380952377</v>
      </c>
      <c r="Y39" s="14">
        <f t="shared" si="0"/>
        <v>0.40772727272727272</v>
      </c>
      <c r="Z39" s="14">
        <f t="shared" si="0"/>
        <v>0.42423913043478262</v>
      </c>
      <c r="AA39" s="14">
        <f t="shared" si="0"/>
        <v>0.4408333333333333</v>
      </c>
      <c r="AB39" s="14">
        <f t="shared" si="0"/>
        <v>0.45750000000000002</v>
      </c>
      <c r="AC39" s="14">
        <f t="shared" si="0"/>
        <v>0.47423076923076923</v>
      </c>
      <c r="AD39" s="16"/>
    </row>
    <row r="40" spans="2:30" customFormat="1" x14ac:dyDescent="0.25">
      <c r="B40" s="16"/>
      <c r="C40" s="7" t="s">
        <v>40</v>
      </c>
      <c r="D40" s="15">
        <f t="shared" ref="D40:AC40" si="1">_xlfn.RANK.EQ(D39,$D$39:$AC$39)</f>
        <v>1</v>
      </c>
      <c r="E40" s="9">
        <f t="shared" si="1"/>
        <v>14</v>
      </c>
      <c r="F40" s="9">
        <f t="shared" si="1"/>
        <v>20</v>
      </c>
      <c r="G40" s="9">
        <f t="shared" si="1"/>
        <v>23</v>
      </c>
      <c r="H40" s="9">
        <f t="shared" si="1"/>
        <v>26</v>
      </c>
      <c r="I40" s="9">
        <f t="shared" si="1"/>
        <v>25</v>
      </c>
      <c r="J40" s="9">
        <f t="shared" si="1"/>
        <v>24</v>
      </c>
      <c r="K40" s="9">
        <f t="shared" si="1"/>
        <v>22</v>
      </c>
      <c r="L40" s="9">
        <f t="shared" si="1"/>
        <v>21</v>
      </c>
      <c r="M40" s="9">
        <f t="shared" si="1"/>
        <v>19</v>
      </c>
      <c r="N40" s="9">
        <f t="shared" si="1"/>
        <v>18</v>
      </c>
      <c r="O40" s="9">
        <f t="shared" si="1"/>
        <v>17</v>
      </c>
      <c r="P40" s="9">
        <f t="shared" si="1"/>
        <v>16</v>
      </c>
      <c r="Q40" s="9">
        <f t="shared" si="1"/>
        <v>15</v>
      </c>
      <c r="R40" s="9">
        <f t="shared" si="1"/>
        <v>13</v>
      </c>
      <c r="S40" s="9">
        <f t="shared" si="1"/>
        <v>12</v>
      </c>
      <c r="T40" s="9">
        <f t="shared" si="1"/>
        <v>11</v>
      </c>
      <c r="U40" s="9">
        <f t="shared" si="1"/>
        <v>10</v>
      </c>
      <c r="V40" s="9">
        <f t="shared" si="1"/>
        <v>9</v>
      </c>
      <c r="W40" s="9">
        <f t="shared" si="1"/>
        <v>8</v>
      </c>
      <c r="X40" s="9">
        <f t="shared" si="1"/>
        <v>7</v>
      </c>
      <c r="Y40" s="9">
        <f t="shared" si="1"/>
        <v>6</v>
      </c>
      <c r="Z40" s="9">
        <f t="shared" si="1"/>
        <v>5</v>
      </c>
      <c r="AA40" s="9">
        <f t="shared" si="1"/>
        <v>4</v>
      </c>
      <c r="AB40" s="9">
        <f t="shared" si="1"/>
        <v>3</v>
      </c>
      <c r="AC40" s="9">
        <f t="shared" si="1"/>
        <v>2</v>
      </c>
      <c r="AD40" s="16"/>
    </row>
    <row r="41" spans="2:30" customFormat="1" x14ac:dyDescent="0.25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2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2:30" customFormat="1" x14ac:dyDescent="0.25">
      <c r="B43" s="16"/>
      <c r="C43" s="5" t="s">
        <v>151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6"/>
    </row>
    <row r="44" spans="2:30" x14ac:dyDescent="0.25">
      <c r="B44" s="26"/>
      <c r="C44" s="10" t="s">
        <v>0</v>
      </c>
      <c r="D44" s="7" t="s">
        <v>1</v>
      </c>
      <c r="E44" s="7" t="s">
        <v>2</v>
      </c>
      <c r="F44" s="7" t="s">
        <v>3</v>
      </c>
      <c r="G44" s="7" t="s">
        <v>4</v>
      </c>
      <c r="H44" s="7" t="s">
        <v>5</v>
      </c>
      <c r="I44" s="7" t="s">
        <v>6</v>
      </c>
      <c r="J44" s="7" t="s">
        <v>7</v>
      </c>
      <c r="K44" s="7" t="s">
        <v>8</v>
      </c>
      <c r="L44" s="7" t="s">
        <v>9</v>
      </c>
      <c r="M44" s="7" t="s">
        <v>10</v>
      </c>
      <c r="N44" s="7" t="s">
        <v>11</v>
      </c>
      <c r="O44" s="7" t="s">
        <v>12</v>
      </c>
      <c r="P44" s="7" t="s">
        <v>13</v>
      </c>
      <c r="Q44" s="7" t="s">
        <v>14</v>
      </c>
      <c r="R44" s="7" t="s">
        <v>15</v>
      </c>
      <c r="S44" s="7" t="s">
        <v>16</v>
      </c>
      <c r="T44" s="7" t="s">
        <v>17</v>
      </c>
      <c r="U44" s="7" t="s">
        <v>18</v>
      </c>
      <c r="V44" s="7" t="s">
        <v>19</v>
      </c>
      <c r="W44" s="7" t="s">
        <v>20</v>
      </c>
      <c r="X44" s="7" t="s">
        <v>21</v>
      </c>
      <c r="Y44" s="7" t="s">
        <v>22</v>
      </c>
      <c r="Z44" s="7" t="s">
        <v>23</v>
      </c>
      <c r="AA44" s="7" t="s">
        <v>24</v>
      </c>
      <c r="AB44" s="7" t="s">
        <v>25</v>
      </c>
      <c r="AC44" s="7" t="s">
        <v>26</v>
      </c>
      <c r="AD44" s="26"/>
    </row>
    <row r="45" spans="2:30" x14ac:dyDescent="0.25">
      <c r="B45" s="26"/>
      <c r="C45" s="7" t="s">
        <v>58</v>
      </c>
      <c r="D45" s="13">
        <f>_xlfn.RANK.EQ(D58,$D$58:$AC$58)</f>
        <v>15</v>
      </c>
      <c r="E45" s="14">
        <f t="shared" ref="E45:AC45" si="2">_xlfn.RANK.EQ(E58,$D$58:$AC$58)</f>
        <v>22</v>
      </c>
      <c r="F45" s="14">
        <f t="shared" si="2"/>
        <v>25</v>
      </c>
      <c r="G45" s="14">
        <f t="shared" si="2"/>
        <v>26</v>
      </c>
      <c r="H45" s="14">
        <f t="shared" si="2"/>
        <v>24</v>
      </c>
      <c r="I45" s="14">
        <f t="shared" si="2"/>
        <v>23</v>
      </c>
      <c r="J45" s="14">
        <f t="shared" si="2"/>
        <v>21</v>
      </c>
      <c r="K45" s="14">
        <f t="shared" si="2"/>
        <v>20</v>
      </c>
      <c r="L45" s="14">
        <f t="shared" si="2"/>
        <v>19</v>
      </c>
      <c r="M45" s="14">
        <f t="shared" si="2"/>
        <v>18</v>
      </c>
      <c r="N45" s="14">
        <f t="shared" si="2"/>
        <v>17</v>
      </c>
      <c r="O45" s="14">
        <f t="shared" si="2"/>
        <v>16</v>
      </c>
      <c r="P45" s="14">
        <f t="shared" si="2"/>
        <v>14</v>
      </c>
      <c r="Q45" s="14">
        <f t="shared" si="2"/>
        <v>13</v>
      </c>
      <c r="R45" s="14">
        <f t="shared" si="2"/>
        <v>12</v>
      </c>
      <c r="S45" s="14">
        <f t="shared" si="2"/>
        <v>11</v>
      </c>
      <c r="T45" s="14">
        <f t="shared" si="2"/>
        <v>10</v>
      </c>
      <c r="U45" s="14">
        <f t="shared" si="2"/>
        <v>9</v>
      </c>
      <c r="V45" s="14">
        <f t="shared" si="2"/>
        <v>8</v>
      </c>
      <c r="W45" s="14">
        <f t="shared" si="2"/>
        <v>7</v>
      </c>
      <c r="X45" s="14">
        <f t="shared" si="2"/>
        <v>6</v>
      </c>
      <c r="Y45" s="14">
        <f t="shared" si="2"/>
        <v>5</v>
      </c>
      <c r="Z45" s="14">
        <f t="shared" si="2"/>
        <v>4</v>
      </c>
      <c r="AA45" s="14">
        <f t="shared" si="2"/>
        <v>3</v>
      </c>
      <c r="AB45" s="14">
        <f t="shared" si="2"/>
        <v>2</v>
      </c>
      <c r="AC45" s="14">
        <f t="shared" si="2"/>
        <v>1</v>
      </c>
      <c r="AD45" s="26"/>
    </row>
    <row r="46" spans="2:30" x14ac:dyDescent="0.25">
      <c r="B46" s="26"/>
      <c r="C46" s="7" t="s">
        <v>59</v>
      </c>
      <c r="D46" s="15">
        <f>_xlfn.RANK.EQ(D60,$D$60:$AC$60)</f>
        <v>8</v>
      </c>
      <c r="E46" s="9">
        <f t="shared" ref="E46:AC46" si="3">_xlfn.RANK.EQ(E60,$D$60:$AC$60)</f>
        <v>19</v>
      </c>
      <c r="F46" s="9">
        <f t="shared" si="3"/>
        <v>23</v>
      </c>
      <c r="G46" s="9">
        <f t="shared" si="3"/>
        <v>26</v>
      </c>
      <c r="H46" s="9">
        <f t="shared" si="3"/>
        <v>25</v>
      </c>
      <c r="I46" s="9">
        <f t="shared" si="3"/>
        <v>24</v>
      </c>
      <c r="J46" s="9">
        <f t="shared" si="3"/>
        <v>22</v>
      </c>
      <c r="K46" s="9">
        <f t="shared" si="3"/>
        <v>21</v>
      </c>
      <c r="L46" s="9">
        <f t="shared" si="3"/>
        <v>20</v>
      </c>
      <c r="M46" s="9">
        <f t="shared" si="3"/>
        <v>18</v>
      </c>
      <c r="N46" s="9">
        <f t="shared" si="3"/>
        <v>17</v>
      </c>
      <c r="O46" s="9">
        <f t="shared" si="3"/>
        <v>16</v>
      </c>
      <c r="P46" s="9">
        <f t="shared" si="3"/>
        <v>15</v>
      </c>
      <c r="Q46" s="9">
        <f t="shared" si="3"/>
        <v>14</v>
      </c>
      <c r="R46" s="9">
        <f t="shared" si="3"/>
        <v>13</v>
      </c>
      <c r="S46" s="9">
        <f t="shared" si="3"/>
        <v>12</v>
      </c>
      <c r="T46" s="9">
        <f t="shared" si="3"/>
        <v>11</v>
      </c>
      <c r="U46" s="9">
        <f t="shared" si="3"/>
        <v>10</v>
      </c>
      <c r="V46" s="9">
        <f t="shared" si="3"/>
        <v>9</v>
      </c>
      <c r="W46" s="9">
        <f t="shared" si="3"/>
        <v>7</v>
      </c>
      <c r="X46" s="9">
        <f t="shared" si="3"/>
        <v>6</v>
      </c>
      <c r="Y46" s="9">
        <f t="shared" si="3"/>
        <v>5</v>
      </c>
      <c r="Z46" s="9">
        <f t="shared" si="3"/>
        <v>4</v>
      </c>
      <c r="AA46" s="9">
        <f t="shared" si="3"/>
        <v>3</v>
      </c>
      <c r="AB46" s="9">
        <f t="shared" si="3"/>
        <v>2</v>
      </c>
      <c r="AC46" s="9">
        <f t="shared" si="3"/>
        <v>1</v>
      </c>
      <c r="AD46" s="26"/>
    </row>
    <row r="47" spans="2:30" x14ac:dyDescent="0.25">
      <c r="B47" s="26"/>
      <c r="C47" s="7" t="s">
        <v>60</v>
      </c>
      <c r="D47" s="15">
        <f>_xlfn.RANK.EQ(D62,$D$62:$AC$62)</f>
        <v>1</v>
      </c>
      <c r="E47" s="9">
        <f t="shared" ref="E47:AC47" si="4">_xlfn.RANK.EQ(E62,$D$62:$AC$62)</f>
        <v>2</v>
      </c>
      <c r="F47" s="9">
        <f t="shared" si="4"/>
        <v>3</v>
      </c>
      <c r="G47" s="9">
        <f t="shared" si="4"/>
        <v>4</v>
      </c>
      <c r="H47" s="9">
        <f t="shared" si="4"/>
        <v>9</v>
      </c>
      <c r="I47" s="9">
        <f t="shared" si="4"/>
        <v>13</v>
      </c>
      <c r="J47" s="9">
        <f t="shared" si="4"/>
        <v>17</v>
      </c>
      <c r="K47" s="9">
        <f t="shared" si="4"/>
        <v>20</v>
      </c>
      <c r="L47" s="9">
        <f t="shared" si="4"/>
        <v>23</v>
      </c>
      <c r="M47" s="9">
        <f t="shared" si="4"/>
        <v>25</v>
      </c>
      <c r="N47" s="9">
        <f t="shared" si="4"/>
        <v>26</v>
      </c>
      <c r="O47" s="9">
        <f t="shared" si="4"/>
        <v>24</v>
      </c>
      <c r="P47" s="9">
        <f t="shared" si="4"/>
        <v>22</v>
      </c>
      <c r="Q47" s="9">
        <f t="shared" si="4"/>
        <v>21</v>
      </c>
      <c r="R47" s="9">
        <f t="shared" si="4"/>
        <v>19</v>
      </c>
      <c r="S47" s="9">
        <f t="shared" si="4"/>
        <v>18</v>
      </c>
      <c r="T47" s="9">
        <f t="shared" si="4"/>
        <v>16</v>
      </c>
      <c r="U47" s="9">
        <f t="shared" si="4"/>
        <v>15</v>
      </c>
      <c r="V47" s="9">
        <f t="shared" si="4"/>
        <v>14</v>
      </c>
      <c r="W47" s="9">
        <f t="shared" si="4"/>
        <v>12</v>
      </c>
      <c r="X47" s="9">
        <f t="shared" si="4"/>
        <v>11</v>
      </c>
      <c r="Y47" s="9">
        <f t="shared" si="4"/>
        <v>10</v>
      </c>
      <c r="Z47" s="9">
        <f t="shared" si="4"/>
        <v>8</v>
      </c>
      <c r="AA47" s="9">
        <f t="shared" si="4"/>
        <v>7</v>
      </c>
      <c r="AB47" s="9">
        <f t="shared" si="4"/>
        <v>6</v>
      </c>
      <c r="AC47" s="9">
        <f t="shared" si="4"/>
        <v>5</v>
      </c>
      <c r="AD47" s="26"/>
    </row>
    <row r="48" spans="2:30" x14ac:dyDescent="0.25">
      <c r="B48" s="26"/>
      <c r="C48" s="7" t="s">
        <v>61</v>
      </c>
      <c r="D48" s="15">
        <f>_xlfn.RANK.EQ(D64,$D$64:$AC$64)</f>
        <v>24</v>
      </c>
      <c r="E48" s="9">
        <f t="shared" ref="E48:AC48" si="5">_xlfn.RANK.EQ(E64,$D$64:$AC$64)</f>
        <v>26</v>
      </c>
      <c r="F48" s="9">
        <f t="shared" si="5"/>
        <v>25</v>
      </c>
      <c r="G48" s="9">
        <f t="shared" si="5"/>
        <v>23</v>
      </c>
      <c r="H48" s="9">
        <f t="shared" si="5"/>
        <v>22</v>
      </c>
      <c r="I48" s="9">
        <f t="shared" si="5"/>
        <v>21</v>
      </c>
      <c r="J48" s="9">
        <f t="shared" si="5"/>
        <v>20</v>
      </c>
      <c r="K48" s="9">
        <f t="shared" si="5"/>
        <v>19</v>
      </c>
      <c r="L48" s="9">
        <f t="shared" si="5"/>
        <v>18</v>
      </c>
      <c r="M48" s="9">
        <f t="shared" si="5"/>
        <v>17</v>
      </c>
      <c r="N48" s="9">
        <f t="shared" si="5"/>
        <v>16</v>
      </c>
      <c r="O48" s="9">
        <f t="shared" si="5"/>
        <v>15</v>
      </c>
      <c r="P48" s="9">
        <f t="shared" si="5"/>
        <v>14</v>
      </c>
      <c r="Q48" s="9">
        <f t="shared" si="5"/>
        <v>13</v>
      </c>
      <c r="R48" s="9">
        <f t="shared" si="5"/>
        <v>12</v>
      </c>
      <c r="S48" s="9">
        <f t="shared" si="5"/>
        <v>11</v>
      </c>
      <c r="T48" s="9">
        <f t="shared" si="5"/>
        <v>10</v>
      </c>
      <c r="U48" s="9">
        <f t="shared" si="5"/>
        <v>9</v>
      </c>
      <c r="V48" s="9">
        <f t="shared" si="5"/>
        <v>8</v>
      </c>
      <c r="W48" s="9">
        <f t="shared" si="5"/>
        <v>7</v>
      </c>
      <c r="X48" s="9">
        <f t="shared" si="5"/>
        <v>6</v>
      </c>
      <c r="Y48" s="9">
        <f t="shared" si="5"/>
        <v>5</v>
      </c>
      <c r="Z48" s="9">
        <f t="shared" si="5"/>
        <v>4</v>
      </c>
      <c r="AA48" s="9">
        <f t="shared" si="5"/>
        <v>3</v>
      </c>
      <c r="AB48" s="9">
        <f t="shared" si="5"/>
        <v>2</v>
      </c>
      <c r="AC48" s="9">
        <f t="shared" si="5"/>
        <v>1</v>
      </c>
      <c r="AD48" s="26"/>
    </row>
    <row r="49" spans="2:30" x14ac:dyDescent="0.25">
      <c r="B49" s="26"/>
      <c r="C49" s="7" t="s">
        <v>62</v>
      </c>
      <c r="D49" s="15">
        <f>_xlfn.RANK.EQ(D66,$D$66:$AC$66)</f>
        <v>20</v>
      </c>
      <c r="E49" s="9">
        <f t="shared" ref="E49:AC49" si="6">_xlfn.RANK.EQ(E66,$D$66:$AC$66)</f>
        <v>25</v>
      </c>
      <c r="F49" s="9">
        <f t="shared" si="6"/>
        <v>26</v>
      </c>
      <c r="G49" s="9">
        <f t="shared" si="6"/>
        <v>24</v>
      </c>
      <c r="H49" s="9">
        <f t="shared" si="6"/>
        <v>23</v>
      </c>
      <c r="I49" s="9">
        <f t="shared" si="6"/>
        <v>22</v>
      </c>
      <c r="J49" s="9">
        <f t="shared" si="6"/>
        <v>21</v>
      </c>
      <c r="K49" s="9">
        <f t="shared" si="6"/>
        <v>19</v>
      </c>
      <c r="L49" s="9">
        <f t="shared" si="6"/>
        <v>18</v>
      </c>
      <c r="M49" s="9">
        <f t="shared" si="6"/>
        <v>17</v>
      </c>
      <c r="N49" s="9">
        <f t="shared" si="6"/>
        <v>16</v>
      </c>
      <c r="O49" s="9">
        <f t="shared" si="6"/>
        <v>15</v>
      </c>
      <c r="P49" s="9">
        <f t="shared" si="6"/>
        <v>14</v>
      </c>
      <c r="Q49" s="9">
        <f t="shared" si="6"/>
        <v>13</v>
      </c>
      <c r="R49" s="9">
        <f t="shared" si="6"/>
        <v>12</v>
      </c>
      <c r="S49" s="9">
        <f t="shared" si="6"/>
        <v>11</v>
      </c>
      <c r="T49" s="9">
        <f t="shared" si="6"/>
        <v>10</v>
      </c>
      <c r="U49" s="9">
        <f t="shared" si="6"/>
        <v>9</v>
      </c>
      <c r="V49" s="9">
        <f t="shared" si="6"/>
        <v>8</v>
      </c>
      <c r="W49" s="9">
        <f t="shared" si="6"/>
        <v>7</v>
      </c>
      <c r="X49" s="9">
        <f t="shared" si="6"/>
        <v>6</v>
      </c>
      <c r="Y49" s="9">
        <f t="shared" si="6"/>
        <v>5</v>
      </c>
      <c r="Z49" s="9">
        <f t="shared" si="6"/>
        <v>4</v>
      </c>
      <c r="AA49" s="9">
        <f t="shared" si="6"/>
        <v>3</v>
      </c>
      <c r="AB49" s="9">
        <f t="shared" si="6"/>
        <v>2</v>
      </c>
      <c r="AC49" s="9">
        <f t="shared" si="6"/>
        <v>1</v>
      </c>
      <c r="AD49" s="26"/>
    </row>
    <row r="50" spans="2:30" x14ac:dyDescent="0.25">
      <c r="B50" s="26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26"/>
    </row>
    <row r="51" spans="2:30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2:30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2:30" x14ac:dyDescent="0.25">
      <c r="B53" s="26"/>
      <c r="C53" s="57" t="s">
        <v>0</v>
      </c>
      <c r="D53" s="58" t="s">
        <v>1</v>
      </c>
      <c r="E53" s="58" t="s">
        <v>2</v>
      </c>
      <c r="F53" s="58" t="s">
        <v>3</v>
      </c>
      <c r="G53" s="58" t="s">
        <v>4</v>
      </c>
      <c r="H53" s="58" t="s">
        <v>5</v>
      </c>
      <c r="I53" s="58" t="s">
        <v>6</v>
      </c>
      <c r="J53" s="58" t="s">
        <v>7</v>
      </c>
      <c r="K53" s="58" t="s">
        <v>8</v>
      </c>
      <c r="L53" s="58" t="s">
        <v>9</v>
      </c>
      <c r="M53" s="58" t="s">
        <v>10</v>
      </c>
      <c r="N53" s="58" t="s">
        <v>11</v>
      </c>
      <c r="O53" s="58" t="s">
        <v>12</v>
      </c>
      <c r="P53" s="58" t="s">
        <v>13</v>
      </c>
      <c r="Q53" s="58" t="s">
        <v>14</v>
      </c>
      <c r="R53" s="58" t="s">
        <v>15</v>
      </c>
      <c r="S53" s="58" t="s">
        <v>16</v>
      </c>
      <c r="T53" s="58" t="s">
        <v>17</v>
      </c>
      <c r="U53" s="58" t="s">
        <v>18</v>
      </c>
      <c r="V53" s="58" t="s">
        <v>19</v>
      </c>
      <c r="W53" s="58" t="s">
        <v>20</v>
      </c>
      <c r="X53" s="58" t="s">
        <v>21</v>
      </c>
      <c r="Y53" s="58" t="s">
        <v>22</v>
      </c>
      <c r="Z53" s="58" t="s">
        <v>23</v>
      </c>
      <c r="AA53" s="58" t="s">
        <v>24</v>
      </c>
      <c r="AB53" s="58" t="s">
        <v>25</v>
      </c>
      <c r="AC53" s="58" t="s">
        <v>26</v>
      </c>
      <c r="AD53" s="26"/>
    </row>
    <row r="54" spans="2:30" x14ac:dyDescent="0.25">
      <c r="B54" s="26"/>
      <c r="C54" s="59" t="s">
        <v>41</v>
      </c>
      <c r="D54" s="60">
        <f>MAX(D39:AC39)</f>
        <v>0.51749999999999996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26"/>
    </row>
    <row r="55" spans="2:30" x14ac:dyDescent="0.25">
      <c r="B55" s="26"/>
      <c r="C55" s="59" t="s">
        <v>42</v>
      </c>
      <c r="D55" s="62">
        <f>$T$12*$O$15 / ($D$54 - $O$16 *D5)</f>
        <v>100.00000000000001</v>
      </c>
      <c r="E55" s="63">
        <f t="shared" ref="E55:AC55" si="7">$T$12*$O$15 / ($D$54 - $O$16 *E5)</f>
        <v>103.62694300518136</v>
      </c>
      <c r="F55" s="63">
        <f t="shared" si="7"/>
        <v>107.52688172043011</v>
      </c>
      <c r="G55" s="63">
        <f t="shared" si="7"/>
        <v>111.73184357541901</v>
      </c>
      <c r="H55" s="63">
        <f t="shared" si="7"/>
        <v>116.27906976744188</v>
      </c>
      <c r="I55" s="63">
        <f t="shared" si="7"/>
        <v>121.21212121212122</v>
      </c>
      <c r="J55" s="63">
        <f t="shared" si="7"/>
        <v>126.58227848101266</v>
      </c>
      <c r="K55" s="63">
        <f t="shared" si="7"/>
        <v>132.45033112582783</v>
      </c>
      <c r="L55" s="63">
        <f t="shared" si="7"/>
        <v>138.88888888888889</v>
      </c>
      <c r="M55" s="63">
        <f t="shared" si="7"/>
        <v>145.98540145985402</v>
      </c>
      <c r="N55" s="63">
        <f t="shared" si="7"/>
        <v>153.84615384615387</v>
      </c>
      <c r="O55" s="63">
        <f t="shared" si="7"/>
        <v>162.60162601626016</v>
      </c>
      <c r="P55" s="63">
        <f t="shared" si="7"/>
        <v>172.41379310344831</v>
      </c>
      <c r="Q55" s="63">
        <f t="shared" si="7"/>
        <v>183.48623853211012</v>
      </c>
      <c r="R55" s="63">
        <f t="shared" si="7"/>
        <v>196.07843137254906</v>
      </c>
      <c r="S55" s="63">
        <f t="shared" si="7"/>
        <v>210.52631578947376</v>
      </c>
      <c r="T55" s="63">
        <f t="shared" si="7"/>
        <v>227.27272727272731</v>
      </c>
      <c r="U55" s="63">
        <f t="shared" si="7"/>
        <v>246.91358024691363</v>
      </c>
      <c r="V55" s="63">
        <f t="shared" si="7"/>
        <v>270.27027027027037</v>
      </c>
      <c r="W55" s="63">
        <f t="shared" si="7"/>
        <v>298.50746268656718</v>
      </c>
      <c r="X55" s="63">
        <f t="shared" si="7"/>
        <v>333.33333333333343</v>
      </c>
      <c r="Y55" s="63">
        <f t="shared" si="7"/>
        <v>377.35849056603786</v>
      </c>
      <c r="Z55" s="63">
        <f t="shared" si="7"/>
        <v>434.78260869565241</v>
      </c>
      <c r="AA55" s="63">
        <f t="shared" si="7"/>
        <v>512.82051282051293</v>
      </c>
      <c r="AB55" s="63">
        <f t="shared" si="7"/>
        <v>625.00000000000034</v>
      </c>
      <c r="AC55" s="63">
        <f t="shared" si="7"/>
        <v>800.00000000000068</v>
      </c>
      <c r="AD55" s="26"/>
    </row>
    <row r="56" spans="2:30" x14ac:dyDescent="0.2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2:30" x14ac:dyDescent="0.25">
      <c r="B57" s="26"/>
      <c r="C57" s="57" t="s">
        <v>0</v>
      </c>
      <c r="D57" s="58" t="s">
        <v>1</v>
      </c>
      <c r="E57" s="58" t="s">
        <v>2</v>
      </c>
      <c r="F57" s="58" t="s">
        <v>3</v>
      </c>
      <c r="G57" s="58" t="s">
        <v>4</v>
      </c>
      <c r="H57" s="58" t="s">
        <v>5</v>
      </c>
      <c r="I57" s="58" t="s">
        <v>6</v>
      </c>
      <c r="J57" s="58" t="s">
        <v>7</v>
      </c>
      <c r="K57" s="58" t="s">
        <v>8</v>
      </c>
      <c r="L57" s="58" t="s">
        <v>9</v>
      </c>
      <c r="M57" s="58" t="s">
        <v>10</v>
      </c>
      <c r="N57" s="58" t="s">
        <v>11</v>
      </c>
      <c r="O57" s="58" t="s">
        <v>12</v>
      </c>
      <c r="P57" s="58" t="s">
        <v>13</v>
      </c>
      <c r="Q57" s="58" t="s">
        <v>14</v>
      </c>
      <c r="R57" s="58" t="s">
        <v>15</v>
      </c>
      <c r="S57" s="58" t="s">
        <v>16</v>
      </c>
      <c r="T57" s="58" t="s">
        <v>17</v>
      </c>
      <c r="U57" s="58" t="s">
        <v>18</v>
      </c>
      <c r="V57" s="58" t="s">
        <v>19</v>
      </c>
      <c r="W57" s="58" t="s">
        <v>20</v>
      </c>
      <c r="X57" s="58" t="s">
        <v>21</v>
      </c>
      <c r="Y57" s="58" t="s">
        <v>22</v>
      </c>
      <c r="Z57" s="58" t="s">
        <v>23</v>
      </c>
      <c r="AA57" s="58" t="s">
        <v>24</v>
      </c>
      <c r="AB57" s="58" t="s">
        <v>25</v>
      </c>
      <c r="AC57" s="58" t="s">
        <v>26</v>
      </c>
      <c r="AD57" s="26"/>
    </row>
    <row r="58" spans="2:30" x14ac:dyDescent="0.25">
      <c r="B58" s="26"/>
      <c r="C58" s="64" t="s">
        <v>58</v>
      </c>
      <c r="D58" s="60">
        <f>$O$19*($T$12/D6)+$O$20*D5</f>
        <v>0.32450000000000001</v>
      </c>
      <c r="E58" s="61">
        <f t="shared" ref="E58:AC58" si="8">$O$19*($T$12/E6)+$O$20*E5</f>
        <v>0.19900000000000001</v>
      </c>
      <c r="F58" s="61">
        <f t="shared" si="8"/>
        <v>0.17349999999999999</v>
      </c>
      <c r="G58" s="61">
        <f t="shared" si="8"/>
        <v>0.17299999999999999</v>
      </c>
      <c r="H58" s="61">
        <f t="shared" si="8"/>
        <v>0.1825</v>
      </c>
      <c r="I58" s="61">
        <f t="shared" si="8"/>
        <v>0.19699999999999998</v>
      </c>
      <c r="J58" s="61">
        <f t="shared" si="8"/>
        <v>0.21435714285714283</v>
      </c>
      <c r="K58" s="61">
        <f t="shared" si="8"/>
        <v>0.23350000000000001</v>
      </c>
      <c r="L58" s="61">
        <f t="shared" si="8"/>
        <v>0.2538333333333333</v>
      </c>
      <c r="M58" s="61">
        <f t="shared" si="8"/>
        <v>0.27499999999999997</v>
      </c>
      <c r="N58" s="61">
        <f t="shared" si="8"/>
        <v>0.29677272727272724</v>
      </c>
      <c r="O58" s="61">
        <f t="shared" si="8"/>
        <v>0.31900000000000001</v>
      </c>
      <c r="P58" s="61">
        <f t="shared" si="8"/>
        <v>0.34157692307692311</v>
      </c>
      <c r="Q58" s="61">
        <f t="shared" si="8"/>
        <v>0.36442857142857138</v>
      </c>
      <c r="R58" s="61">
        <f t="shared" si="8"/>
        <v>0.38750000000000001</v>
      </c>
      <c r="S58" s="61">
        <f t="shared" si="8"/>
        <v>0.41075</v>
      </c>
      <c r="T58" s="61">
        <f t="shared" si="8"/>
        <v>0.43414705882352939</v>
      </c>
      <c r="U58" s="61">
        <f t="shared" si="8"/>
        <v>0.45766666666666661</v>
      </c>
      <c r="V58" s="61">
        <f t="shared" si="8"/>
        <v>0.48128947368421049</v>
      </c>
      <c r="W58" s="61">
        <f t="shared" si="8"/>
        <v>0.50499999999999989</v>
      </c>
      <c r="X58" s="61">
        <f t="shared" si="8"/>
        <v>0.52878571428571419</v>
      </c>
      <c r="Y58" s="61">
        <f t="shared" si="8"/>
        <v>0.55263636363636359</v>
      </c>
      <c r="Z58" s="61">
        <f t="shared" si="8"/>
        <v>0.5765434782608696</v>
      </c>
      <c r="AA58" s="61">
        <f t="shared" si="8"/>
        <v>0.60049999999999992</v>
      </c>
      <c r="AB58" s="61">
        <f t="shared" si="8"/>
        <v>0.62449999999999994</v>
      </c>
      <c r="AC58" s="61">
        <f t="shared" si="8"/>
        <v>0.64853846153846151</v>
      </c>
      <c r="AD58" s="26"/>
    </row>
    <row r="59" spans="2:30" x14ac:dyDescent="0.25">
      <c r="B59" s="26"/>
      <c r="C59" s="59" t="s">
        <v>63</v>
      </c>
      <c r="D59" s="62">
        <f>$T$12*$O$19 / (MAX($D$58:$AC$58) - $O$20 *D5)</f>
        <v>48.07395993836672</v>
      </c>
      <c r="E59" s="63">
        <f t="shared" ref="E59:AC59" si="9">$T$12*$O$19 / (MAX($D$58:$AC$58) - $O$20 *E5)</f>
        <v>50.03849114703619</v>
      </c>
      <c r="F59" s="63">
        <f t="shared" si="9"/>
        <v>52.170423383051308</v>
      </c>
      <c r="G59" s="63">
        <f t="shared" si="9"/>
        <v>54.492105630850915</v>
      </c>
      <c r="H59" s="63">
        <f t="shared" si="9"/>
        <v>57.03005044966001</v>
      </c>
      <c r="I59" s="63">
        <f t="shared" si="9"/>
        <v>59.815950920245406</v>
      </c>
      <c r="J59" s="63">
        <f t="shared" si="9"/>
        <v>62.888010965089094</v>
      </c>
      <c r="K59" s="63">
        <f t="shared" si="9"/>
        <v>66.292707802141777</v>
      </c>
      <c r="L59" s="63">
        <f t="shared" si="9"/>
        <v>70.087159672926589</v>
      </c>
      <c r="M59" s="63">
        <f t="shared" si="9"/>
        <v>74.342356080823492</v>
      </c>
      <c r="N59" s="63">
        <f t="shared" si="9"/>
        <v>79.147640791476405</v>
      </c>
      <c r="O59" s="63">
        <f t="shared" si="9"/>
        <v>84.617053590800609</v>
      </c>
      <c r="P59" s="63">
        <f t="shared" si="9"/>
        <v>90.898496678708781</v>
      </c>
      <c r="Q59" s="63">
        <f t="shared" si="9"/>
        <v>98.187311178247739</v>
      </c>
      <c r="R59" s="63">
        <f t="shared" si="9"/>
        <v>106.74695497468183</v>
      </c>
      <c r="S59" s="63">
        <f t="shared" si="9"/>
        <v>116.94152923538233</v>
      </c>
      <c r="T59" s="63">
        <f t="shared" si="9"/>
        <v>129.28891098955745</v>
      </c>
      <c r="U59" s="63">
        <f t="shared" si="9"/>
        <v>144.55151964418087</v>
      </c>
      <c r="V59" s="63">
        <f t="shared" si="9"/>
        <v>163.89997898718218</v>
      </c>
      <c r="W59" s="63">
        <f t="shared" si="9"/>
        <v>189.22852983988352</v>
      </c>
      <c r="X59" s="63">
        <f t="shared" si="9"/>
        <v>223.8163558106169</v>
      </c>
      <c r="Y59" s="63">
        <f t="shared" si="9"/>
        <v>273.87640449438192</v>
      </c>
      <c r="Z59" s="63">
        <f t="shared" si="9"/>
        <v>352.78154681139767</v>
      </c>
      <c r="AA59" s="63">
        <f t="shared" si="9"/>
        <v>495.55273189326556</v>
      </c>
      <c r="AB59" s="63">
        <f t="shared" si="9"/>
        <v>832.44397011739511</v>
      </c>
      <c r="AC59" s="63">
        <f t="shared" si="9"/>
        <v>2600.0000000000091</v>
      </c>
      <c r="AD59" s="26"/>
    </row>
    <row r="60" spans="2:30" x14ac:dyDescent="0.25">
      <c r="B60" s="26"/>
      <c r="C60" s="64" t="s">
        <v>59</v>
      </c>
      <c r="D60" s="62">
        <f>$O$21*($T$12/D6)+$O$22*D5</f>
        <v>0.42100000000000004</v>
      </c>
      <c r="E60" s="63">
        <f t="shared" ref="E60:AC60" si="10">$O$21*($T$12/E6)+$O$22*E5</f>
        <v>0.24200000000000002</v>
      </c>
      <c r="F60" s="63">
        <f t="shared" si="10"/>
        <v>0.19633333333333333</v>
      </c>
      <c r="G60" s="63">
        <f t="shared" si="10"/>
        <v>0.184</v>
      </c>
      <c r="H60" s="63">
        <f t="shared" si="10"/>
        <v>0.185</v>
      </c>
      <c r="I60" s="63">
        <f t="shared" si="10"/>
        <v>0.19266666666666665</v>
      </c>
      <c r="J60" s="63">
        <f t="shared" si="10"/>
        <v>0.20414285714285713</v>
      </c>
      <c r="K60" s="63">
        <f t="shared" si="10"/>
        <v>0.21800000000000003</v>
      </c>
      <c r="L60" s="63">
        <f t="shared" si="10"/>
        <v>0.23344444444444445</v>
      </c>
      <c r="M60" s="63">
        <f t="shared" si="10"/>
        <v>0.25</v>
      </c>
      <c r="N60" s="63">
        <f t="shared" si="10"/>
        <v>0.26736363636363636</v>
      </c>
      <c r="O60" s="63">
        <f t="shared" si="10"/>
        <v>0.28533333333333333</v>
      </c>
      <c r="P60" s="63">
        <f t="shared" si="10"/>
        <v>0.30376923076923079</v>
      </c>
      <c r="Q60" s="63">
        <f t="shared" si="10"/>
        <v>0.32257142857142856</v>
      </c>
      <c r="R60" s="63">
        <f t="shared" si="10"/>
        <v>0.34166666666666667</v>
      </c>
      <c r="S60" s="63">
        <f t="shared" si="10"/>
        <v>0.36100000000000004</v>
      </c>
      <c r="T60" s="63">
        <f t="shared" si="10"/>
        <v>0.38052941176470589</v>
      </c>
      <c r="U60" s="63">
        <f t="shared" si="10"/>
        <v>0.4002222222222222</v>
      </c>
      <c r="V60" s="63">
        <f t="shared" si="10"/>
        <v>0.4200526315789474</v>
      </c>
      <c r="W60" s="63">
        <f t="shared" si="10"/>
        <v>0.44</v>
      </c>
      <c r="X60" s="63">
        <f t="shared" si="10"/>
        <v>0.46004761904761904</v>
      </c>
      <c r="Y60" s="63">
        <f t="shared" si="10"/>
        <v>0.48018181818181815</v>
      </c>
      <c r="Z60" s="63">
        <f t="shared" si="10"/>
        <v>0.50039130434782608</v>
      </c>
      <c r="AA60" s="63">
        <f t="shared" si="10"/>
        <v>0.52066666666666672</v>
      </c>
      <c r="AB60" s="63">
        <f t="shared" si="10"/>
        <v>0.54100000000000004</v>
      </c>
      <c r="AC60" s="63">
        <f t="shared" si="10"/>
        <v>0.56138461538461537</v>
      </c>
      <c r="AD60" s="26"/>
    </row>
    <row r="61" spans="2:30" x14ac:dyDescent="0.25">
      <c r="B61" s="26"/>
      <c r="C61" s="59" t="s">
        <v>64</v>
      </c>
      <c r="D61" s="62">
        <f>$T$12*$O$21 / (MAX($D$60:$AC$60) - $O$22 *D5)</f>
        <v>74.02135231316727</v>
      </c>
      <c r="E61" s="63">
        <f t="shared" ref="E61:AC61" si="11">$T$12*$O$21 / (MAX($D$60:$AC$60) - $O$22 *E5)</f>
        <v>77.014218009478682</v>
      </c>
      <c r="F61" s="63">
        <f t="shared" si="11"/>
        <v>80.259299274579419</v>
      </c>
      <c r="G61" s="63">
        <f t="shared" si="11"/>
        <v>83.789880760554311</v>
      </c>
      <c r="H61" s="63">
        <f t="shared" si="11"/>
        <v>87.645373335580643</v>
      </c>
      <c r="I61" s="63">
        <f t="shared" si="11"/>
        <v>91.872791519434628</v>
      </c>
      <c r="J61" s="63">
        <f t="shared" si="11"/>
        <v>96.528680155930957</v>
      </c>
      <c r="K61" s="63">
        <f t="shared" si="11"/>
        <v>101.68165819319516</v>
      </c>
      <c r="L61" s="63">
        <f t="shared" si="11"/>
        <v>107.41582317702954</v>
      </c>
      <c r="M61" s="63">
        <f t="shared" si="11"/>
        <v>113.83537653239929</v>
      </c>
      <c r="N61" s="63">
        <f t="shared" si="11"/>
        <v>121.0710128055879</v>
      </c>
      <c r="O61" s="63">
        <f t="shared" si="11"/>
        <v>129.28891098955745</v>
      </c>
      <c r="P61" s="63">
        <f t="shared" si="11"/>
        <v>138.70365430781544</v>
      </c>
      <c r="Q61" s="63">
        <f t="shared" si="11"/>
        <v>149.59723820483313</v>
      </c>
      <c r="R61" s="63">
        <f t="shared" si="11"/>
        <v>162.34779893849517</v>
      </c>
      <c r="S61" s="63">
        <f t="shared" si="11"/>
        <v>177.47440273037546</v>
      </c>
      <c r="T61" s="63">
        <f t="shared" si="11"/>
        <v>195.70944674444863</v>
      </c>
      <c r="U61" s="63">
        <f t="shared" si="11"/>
        <v>218.12080536912754</v>
      </c>
      <c r="V61" s="63">
        <f t="shared" si="11"/>
        <v>246.32875414495504</v>
      </c>
      <c r="W61" s="63">
        <f t="shared" si="11"/>
        <v>282.91621327529924</v>
      </c>
      <c r="X61" s="63">
        <f t="shared" si="11"/>
        <v>332.26837060702883</v>
      </c>
      <c r="Y61" s="63">
        <f t="shared" si="11"/>
        <v>402.47678018575846</v>
      </c>
      <c r="Z61" s="63">
        <f t="shared" si="11"/>
        <v>510.30421982335622</v>
      </c>
      <c r="AA61" s="63">
        <f t="shared" si="11"/>
        <v>697.05093833780177</v>
      </c>
      <c r="AB61" s="63">
        <f t="shared" si="11"/>
        <v>1099.3657505285423</v>
      </c>
      <c r="AC61" s="63">
        <f t="shared" si="11"/>
        <v>2600.0000000000091</v>
      </c>
      <c r="AD61" s="26"/>
    </row>
    <row r="62" spans="2:30" x14ac:dyDescent="0.25">
      <c r="B62" s="26"/>
      <c r="C62" s="64" t="s">
        <v>60</v>
      </c>
      <c r="D62" s="62">
        <f>$O$23*($T$12/D6)+$O$24*D5</f>
        <v>0.80700000000000005</v>
      </c>
      <c r="E62" s="63">
        <f t="shared" ref="E62:AC62" si="12">$O$23*($T$12/E6)+$O$24*E5</f>
        <v>0.41400000000000003</v>
      </c>
      <c r="F62" s="63">
        <f t="shared" si="12"/>
        <v>0.28766666666666668</v>
      </c>
      <c r="G62" s="63">
        <f t="shared" si="12"/>
        <v>0.22800000000000001</v>
      </c>
      <c r="H62" s="63">
        <f t="shared" si="12"/>
        <v>0.19500000000000001</v>
      </c>
      <c r="I62" s="63">
        <f t="shared" si="12"/>
        <v>0.17533333333333331</v>
      </c>
      <c r="J62" s="63">
        <f t="shared" si="12"/>
        <v>0.16328571428571426</v>
      </c>
      <c r="K62" s="63">
        <f t="shared" si="12"/>
        <v>0.156</v>
      </c>
      <c r="L62" s="63">
        <f t="shared" si="12"/>
        <v>0.15188888888888888</v>
      </c>
      <c r="M62" s="63">
        <f t="shared" si="12"/>
        <v>0.15</v>
      </c>
      <c r="N62" s="63">
        <f t="shared" si="12"/>
        <v>0.14972727272727271</v>
      </c>
      <c r="O62" s="63">
        <f t="shared" si="12"/>
        <v>0.15066666666666664</v>
      </c>
      <c r="P62" s="63">
        <f t="shared" si="12"/>
        <v>0.15253846153846151</v>
      </c>
      <c r="Q62" s="63">
        <f t="shared" si="12"/>
        <v>0.15514285714285711</v>
      </c>
      <c r="R62" s="63">
        <f t="shared" si="12"/>
        <v>0.15833333333333333</v>
      </c>
      <c r="S62" s="63">
        <f t="shared" si="12"/>
        <v>0.16199999999999998</v>
      </c>
      <c r="T62" s="63">
        <f t="shared" si="12"/>
        <v>0.16605882352941173</v>
      </c>
      <c r="U62" s="63">
        <f t="shared" si="12"/>
        <v>0.17044444444444443</v>
      </c>
      <c r="V62" s="63">
        <f t="shared" si="12"/>
        <v>0.17510526315789471</v>
      </c>
      <c r="W62" s="63">
        <f t="shared" si="12"/>
        <v>0.17999999999999997</v>
      </c>
      <c r="X62" s="63">
        <f t="shared" si="12"/>
        <v>0.18509523809523806</v>
      </c>
      <c r="Y62" s="63">
        <f t="shared" si="12"/>
        <v>0.19036363636363635</v>
      </c>
      <c r="Z62" s="63">
        <f t="shared" si="12"/>
        <v>0.19578260869565214</v>
      </c>
      <c r="AA62" s="63">
        <f t="shared" si="12"/>
        <v>0.20133333333333328</v>
      </c>
      <c r="AB62" s="63">
        <f t="shared" si="12"/>
        <v>0.20699999999999996</v>
      </c>
      <c r="AC62" s="63">
        <f t="shared" si="12"/>
        <v>0.21276923076923074</v>
      </c>
      <c r="AD62" s="26"/>
    </row>
    <row r="63" spans="2:30" x14ac:dyDescent="0.25">
      <c r="B63" s="26"/>
      <c r="C63" s="59" t="s">
        <v>65</v>
      </c>
      <c r="D63" s="62">
        <f>$T$12*$O$23 / (MAX($D$62:$AC$62) - $O$24 *D5)</f>
        <v>100</v>
      </c>
      <c r="E63" s="63">
        <f t="shared" ref="E63:AC63" si="13">$T$12*$O$23 / (MAX($D$62:$AC$62) - $O$24 *E5)</f>
        <v>100.88272383354349</v>
      </c>
      <c r="F63" s="63">
        <f t="shared" si="13"/>
        <v>101.78117048346056</v>
      </c>
      <c r="G63" s="63">
        <f t="shared" si="13"/>
        <v>102.69576379974326</v>
      </c>
      <c r="H63" s="63">
        <f t="shared" si="13"/>
        <v>103.62694300518135</v>
      </c>
      <c r="I63" s="63">
        <f t="shared" si="13"/>
        <v>104.57516339869281</v>
      </c>
      <c r="J63" s="63">
        <f t="shared" si="13"/>
        <v>105.54089709762533</v>
      </c>
      <c r="K63" s="63">
        <f t="shared" si="13"/>
        <v>106.52463382157123</v>
      </c>
      <c r="L63" s="63">
        <f t="shared" si="13"/>
        <v>107.5268817204301</v>
      </c>
      <c r="M63" s="63">
        <f t="shared" si="13"/>
        <v>108.54816824966078</v>
      </c>
      <c r="N63" s="63">
        <f t="shared" si="13"/>
        <v>109.58904109589039</v>
      </c>
      <c r="O63" s="63">
        <f t="shared" si="13"/>
        <v>110.65006915629321</v>
      </c>
      <c r="P63" s="63">
        <f t="shared" si="13"/>
        <v>111.73184357541898</v>
      </c>
      <c r="Q63" s="63">
        <f t="shared" si="13"/>
        <v>112.83497884344146</v>
      </c>
      <c r="R63" s="63">
        <f t="shared" si="13"/>
        <v>113.96011396011394</v>
      </c>
      <c r="S63" s="63">
        <f t="shared" si="13"/>
        <v>115.10791366906474</v>
      </c>
      <c r="T63" s="63">
        <f t="shared" si="13"/>
        <v>116.27906976744185</v>
      </c>
      <c r="U63" s="63">
        <f t="shared" si="13"/>
        <v>117.47430249632892</v>
      </c>
      <c r="V63" s="63">
        <f t="shared" si="13"/>
        <v>118.69436201780415</v>
      </c>
      <c r="W63" s="63">
        <f t="shared" si="13"/>
        <v>119.94002998500748</v>
      </c>
      <c r="X63" s="63">
        <f t="shared" si="13"/>
        <v>121.21212121212119</v>
      </c>
      <c r="Y63" s="63">
        <f t="shared" si="13"/>
        <v>122.5114854517611</v>
      </c>
      <c r="Z63" s="63">
        <f t="shared" si="13"/>
        <v>123.83900928792568</v>
      </c>
      <c r="AA63" s="63">
        <f t="shared" si="13"/>
        <v>125.19561815336461</v>
      </c>
      <c r="AB63" s="63">
        <f t="shared" si="13"/>
        <v>126.58227848101264</v>
      </c>
      <c r="AC63" s="63">
        <f t="shared" si="13"/>
        <v>127.99999999999997</v>
      </c>
      <c r="AD63" s="26"/>
    </row>
    <row r="64" spans="2:30" x14ac:dyDescent="0.25">
      <c r="B64" s="26"/>
      <c r="C64" s="64" t="s">
        <v>61</v>
      </c>
      <c r="D64" s="62">
        <f>$O$25*($T$12/D6)+$O$26*D5</f>
        <v>0.13150000000000001</v>
      </c>
      <c r="E64" s="63">
        <f t="shared" ref="E64:AC64" si="14">$O$25*($T$12/E6)+$O$26*E5</f>
        <v>0.11300000000000002</v>
      </c>
      <c r="F64" s="63">
        <f t="shared" si="14"/>
        <v>0.12783333333333333</v>
      </c>
      <c r="G64" s="63">
        <f t="shared" si="14"/>
        <v>0.15100000000000002</v>
      </c>
      <c r="H64" s="63">
        <f t="shared" si="14"/>
        <v>0.17749999999999999</v>
      </c>
      <c r="I64" s="63">
        <f t="shared" si="14"/>
        <v>0.20566666666666666</v>
      </c>
      <c r="J64" s="63">
        <f t="shared" si="14"/>
        <v>0.23478571428571429</v>
      </c>
      <c r="K64" s="63">
        <f t="shared" si="14"/>
        <v>0.26450000000000007</v>
      </c>
      <c r="L64" s="63">
        <f t="shared" si="14"/>
        <v>0.29461111111111116</v>
      </c>
      <c r="M64" s="63">
        <f t="shared" si="14"/>
        <v>0.32500000000000001</v>
      </c>
      <c r="N64" s="63">
        <f t="shared" si="14"/>
        <v>0.35559090909090912</v>
      </c>
      <c r="O64" s="63">
        <f t="shared" si="14"/>
        <v>0.38633333333333336</v>
      </c>
      <c r="P64" s="63">
        <f t="shared" si="14"/>
        <v>0.41719230769230775</v>
      </c>
      <c r="Q64" s="63">
        <f t="shared" si="14"/>
        <v>0.44814285714285712</v>
      </c>
      <c r="R64" s="63">
        <f t="shared" si="14"/>
        <v>0.47916666666666669</v>
      </c>
      <c r="S64" s="63">
        <f t="shared" si="14"/>
        <v>0.51025000000000009</v>
      </c>
      <c r="T64" s="63">
        <f t="shared" si="14"/>
        <v>0.54138235294117643</v>
      </c>
      <c r="U64" s="63">
        <f t="shared" si="14"/>
        <v>0.5725555555555556</v>
      </c>
      <c r="V64" s="63">
        <f t="shared" si="14"/>
        <v>0.60376315789473689</v>
      </c>
      <c r="W64" s="63">
        <f t="shared" si="14"/>
        <v>0.63500000000000001</v>
      </c>
      <c r="X64" s="63">
        <f t="shared" si="14"/>
        <v>0.66626190476190472</v>
      </c>
      <c r="Y64" s="63">
        <f t="shared" si="14"/>
        <v>0.69754545454545458</v>
      </c>
      <c r="Z64" s="63">
        <f t="shared" si="14"/>
        <v>0.72884782608695653</v>
      </c>
      <c r="AA64" s="63">
        <f t="shared" si="14"/>
        <v>0.76016666666666666</v>
      </c>
      <c r="AB64" s="63">
        <f t="shared" si="14"/>
        <v>0.79149999999999998</v>
      </c>
      <c r="AC64" s="63">
        <f t="shared" si="14"/>
        <v>0.82284615384615389</v>
      </c>
      <c r="AD64" s="26"/>
    </row>
    <row r="65" spans="2:30" x14ac:dyDescent="0.25">
      <c r="B65" s="26"/>
      <c r="C65" s="59" t="s">
        <v>66</v>
      </c>
      <c r="D65" s="62">
        <f>$T$12*$O$25 / (MAX($D$64:$AC$64) - $O$26 *D5)</f>
        <v>12.636695018226002</v>
      </c>
      <c r="E65" s="63">
        <f t="shared" ref="E65:AC65" si="15">$T$12*$O$25 / (MAX($D$64:$AC$64) - $O$26 *E5)</f>
        <v>13.160558817574408</v>
      </c>
      <c r="F65" s="63">
        <f t="shared" si="15"/>
        <v>13.729735438559434</v>
      </c>
      <c r="G65" s="63">
        <f t="shared" si="15"/>
        <v>14.350369797990947</v>
      </c>
      <c r="H65" s="63">
        <f t="shared" si="15"/>
        <v>15.029770506965718</v>
      </c>
      <c r="I65" s="63">
        <f t="shared" si="15"/>
        <v>15.776699029126211</v>
      </c>
      <c r="J65" s="63">
        <f t="shared" si="15"/>
        <v>16.601749568993039</v>
      </c>
      <c r="K65" s="63">
        <f t="shared" si="15"/>
        <v>17.517854736558416</v>
      </c>
      <c r="L65" s="63">
        <f t="shared" si="15"/>
        <v>18.540968409042286</v>
      </c>
      <c r="M65" s="63">
        <f t="shared" si="15"/>
        <v>19.691002726446531</v>
      </c>
      <c r="N65" s="63">
        <f t="shared" si="15"/>
        <v>20.993136859103753</v>
      </c>
      <c r="O65" s="63">
        <f t="shared" si="15"/>
        <v>22.479681826041844</v>
      </c>
      <c r="P65" s="63">
        <f t="shared" si="15"/>
        <v>24.192797990136782</v>
      </c>
      <c r="Q65" s="63">
        <f t="shared" si="15"/>
        <v>26.188557614826749</v>
      </c>
      <c r="R65" s="63">
        <f t="shared" si="15"/>
        <v>28.543199033922495</v>
      </c>
      <c r="S65" s="63">
        <f t="shared" si="15"/>
        <v>31.363088057901091</v>
      </c>
      <c r="T65" s="63">
        <f t="shared" si="15"/>
        <v>34.801231428188991</v>
      </c>
      <c r="U65" s="63">
        <f t="shared" si="15"/>
        <v>39.085989176187617</v>
      </c>
      <c r="V65" s="63">
        <f t="shared" si="15"/>
        <v>44.573975655751752</v>
      </c>
      <c r="W65" s="63">
        <f t="shared" si="15"/>
        <v>51.854806541683274</v>
      </c>
      <c r="X65" s="63">
        <f t="shared" si="15"/>
        <v>61.978545887961829</v>
      </c>
      <c r="Y65" s="63">
        <f t="shared" si="15"/>
        <v>77.014218009478682</v>
      </c>
      <c r="Z65" s="63">
        <f t="shared" si="15"/>
        <v>101.68165819319513</v>
      </c>
      <c r="AA65" s="63">
        <f t="shared" si="15"/>
        <v>149.59723820483305</v>
      </c>
      <c r="AB65" s="63">
        <f t="shared" si="15"/>
        <v>282.91621327529867</v>
      </c>
      <c r="AC65" s="63">
        <f t="shared" si="15"/>
        <v>2600.0000000000091</v>
      </c>
      <c r="AD65" s="26"/>
    </row>
    <row r="66" spans="2:30" x14ac:dyDescent="0.25">
      <c r="B66" s="26"/>
      <c r="C66" s="64" t="s">
        <v>62</v>
      </c>
      <c r="D66" s="62">
        <f>$O$27*($T$12/D6)+$O$28*D5</f>
        <v>0.22800000000000001</v>
      </c>
      <c r="E66" s="63">
        <f t="shared" ref="E66:AC66" si="16">$O$27*($T$12/E6)+$O$28*E5</f>
        <v>0.15600000000000003</v>
      </c>
      <c r="F66" s="63">
        <f t="shared" si="16"/>
        <v>0.15066666666666667</v>
      </c>
      <c r="G66" s="63">
        <f t="shared" si="16"/>
        <v>0.16200000000000003</v>
      </c>
      <c r="H66" s="63">
        <f t="shared" si="16"/>
        <v>0.18</v>
      </c>
      <c r="I66" s="63">
        <f t="shared" si="16"/>
        <v>0.20133333333333334</v>
      </c>
      <c r="J66" s="63">
        <f t="shared" si="16"/>
        <v>0.22457142857142859</v>
      </c>
      <c r="K66" s="63">
        <f t="shared" si="16"/>
        <v>0.24900000000000003</v>
      </c>
      <c r="L66" s="63">
        <f t="shared" si="16"/>
        <v>0.2742222222222222</v>
      </c>
      <c r="M66" s="63">
        <f t="shared" si="16"/>
        <v>0.3</v>
      </c>
      <c r="N66" s="63">
        <f t="shared" si="16"/>
        <v>0.32618181818181824</v>
      </c>
      <c r="O66" s="63">
        <f t="shared" si="16"/>
        <v>0.35266666666666668</v>
      </c>
      <c r="P66" s="63">
        <f t="shared" si="16"/>
        <v>0.37938461538461543</v>
      </c>
      <c r="Q66" s="63">
        <f t="shared" si="16"/>
        <v>0.40628571428571431</v>
      </c>
      <c r="R66" s="63">
        <f t="shared" si="16"/>
        <v>0.43333333333333335</v>
      </c>
      <c r="S66" s="63">
        <f t="shared" si="16"/>
        <v>0.46050000000000008</v>
      </c>
      <c r="T66" s="63">
        <f t="shared" si="16"/>
        <v>0.48776470588235293</v>
      </c>
      <c r="U66" s="63">
        <f t="shared" si="16"/>
        <v>0.51511111111111108</v>
      </c>
      <c r="V66" s="63">
        <f t="shared" si="16"/>
        <v>0.54252631578947375</v>
      </c>
      <c r="W66" s="63">
        <f t="shared" si="16"/>
        <v>0.56999999999999995</v>
      </c>
      <c r="X66" s="63">
        <f t="shared" si="16"/>
        <v>0.59752380952380946</v>
      </c>
      <c r="Y66" s="63">
        <f t="shared" si="16"/>
        <v>0.62509090909090914</v>
      </c>
      <c r="Z66" s="63">
        <f t="shared" si="16"/>
        <v>0.65269565217391312</v>
      </c>
      <c r="AA66" s="63">
        <f t="shared" si="16"/>
        <v>0.68033333333333335</v>
      </c>
      <c r="AB66" s="63">
        <f t="shared" si="16"/>
        <v>0.70800000000000007</v>
      </c>
      <c r="AC66" s="63">
        <f t="shared" si="16"/>
        <v>0.73569230769230776</v>
      </c>
      <c r="AD66" s="26"/>
    </row>
    <row r="67" spans="2:30" x14ac:dyDescent="0.25">
      <c r="B67" s="26"/>
      <c r="C67" s="59" t="s">
        <v>67</v>
      </c>
      <c r="D67" s="62">
        <f>$T$12*$O$27 / (MAX($D$66:$AC$66) - $O$28 *D5)</f>
        <v>28.260869565217391</v>
      </c>
      <c r="E67" s="63">
        <f t="shared" ref="E67:AC67" si="17">$T$12*$O$27 / (MAX($D$66:$AC$66) - $O$28 *E5)</f>
        <v>29.425079221367135</v>
      </c>
      <c r="F67" s="63">
        <f t="shared" si="17"/>
        <v>30.689329556185076</v>
      </c>
      <c r="G67" s="63">
        <f t="shared" si="17"/>
        <v>32.067094227923036</v>
      </c>
      <c r="H67" s="63">
        <f t="shared" si="17"/>
        <v>33.574380165289256</v>
      </c>
      <c r="I67" s="63">
        <f t="shared" si="17"/>
        <v>35.230352303523034</v>
      </c>
      <c r="J67" s="63">
        <f t="shared" si="17"/>
        <v>37.058152793614596</v>
      </c>
      <c r="K67" s="63">
        <f t="shared" si="17"/>
        <v>39.085989176187617</v>
      </c>
      <c r="L67" s="63">
        <f t="shared" si="17"/>
        <v>41.348600508905847</v>
      </c>
      <c r="M67" s="63">
        <f t="shared" si="17"/>
        <v>43.889264010803501</v>
      </c>
      <c r="N67" s="63">
        <f t="shared" si="17"/>
        <v>46.762589928057551</v>
      </c>
      <c r="O67" s="63">
        <f t="shared" si="17"/>
        <v>50.038491147036176</v>
      </c>
      <c r="P67" s="63">
        <f t="shared" si="17"/>
        <v>53.807947019867548</v>
      </c>
      <c r="Q67" s="63">
        <f t="shared" si="17"/>
        <v>58.191584601611453</v>
      </c>
      <c r="R67" s="63">
        <f t="shared" si="17"/>
        <v>63.352826510721243</v>
      </c>
      <c r="S67" s="63">
        <f t="shared" si="17"/>
        <v>69.518716577540104</v>
      </c>
      <c r="T67" s="63">
        <f t="shared" si="17"/>
        <v>77.014218009478654</v>
      </c>
      <c r="U67" s="63">
        <f t="shared" si="17"/>
        <v>86.321381142098247</v>
      </c>
      <c r="V67" s="63">
        <f t="shared" si="17"/>
        <v>98.187311178247711</v>
      </c>
      <c r="W67" s="63">
        <f t="shared" si="17"/>
        <v>113.83537653239922</v>
      </c>
      <c r="X67" s="63">
        <f t="shared" si="17"/>
        <v>135.41666666666657</v>
      </c>
      <c r="Y67" s="63">
        <f t="shared" si="17"/>
        <v>167.09511568123398</v>
      </c>
      <c r="Z67" s="63">
        <f t="shared" si="17"/>
        <v>218.12080536912768</v>
      </c>
      <c r="AA67" s="63">
        <f t="shared" si="17"/>
        <v>314.00966183574866</v>
      </c>
      <c r="AB67" s="63">
        <f t="shared" si="17"/>
        <v>560.34482758620697</v>
      </c>
      <c r="AC67" s="63">
        <f t="shared" si="17"/>
        <v>2600.0000000000091</v>
      </c>
      <c r="AD67" s="26"/>
    </row>
    <row r="68" spans="2:30" x14ac:dyDescent="0.2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</sheetData>
  <conditionalFormatting sqref="C40:AC40">
    <cfRule type="cellIs" dxfId="8" priority="3" operator="equal">
      <formula>1</formula>
    </cfRule>
  </conditionalFormatting>
  <conditionalFormatting sqref="D45:AC49">
    <cfRule type="cellIs" dxfId="7" priority="1" operator="equal">
      <formula>1</formula>
    </cfRule>
  </conditionalFormatting>
  <conditionalFormatting sqref="C46:AC46">
    <cfRule type="cellIs" dxfId="6" priority="2" operator="equal">
      <formula>1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zoomScale="60" zoomScaleNormal="60" workbookViewId="0"/>
  </sheetViews>
  <sheetFormatPr defaultRowHeight="15" x14ac:dyDescent="0.25"/>
  <cols>
    <col min="1" max="1" width="2.42578125" style="31" customWidth="1"/>
    <col min="2" max="2" width="3.42578125" style="31" customWidth="1"/>
    <col min="3" max="3" width="14.5703125" style="31" customWidth="1"/>
    <col min="4" max="10" width="9.42578125" style="31" customWidth="1"/>
    <col min="11" max="11" width="9.140625" style="31"/>
    <col min="12" max="12" width="9.42578125" style="31" customWidth="1"/>
    <col min="13" max="13" width="9.28515625" style="31" customWidth="1"/>
    <col min="14" max="14" width="11.140625" style="31" customWidth="1"/>
    <col min="15" max="15" width="9.140625" style="31" customWidth="1"/>
    <col min="16" max="16" width="9.42578125" style="31" customWidth="1"/>
    <col min="17" max="17" width="9.140625" style="31" customWidth="1"/>
    <col min="18" max="19" width="9.28515625" style="31" customWidth="1"/>
    <col min="20" max="21" width="9.42578125" style="31" customWidth="1"/>
    <col min="22" max="22" width="11.42578125" style="31" customWidth="1"/>
    <col min="23" max="23" width="12" style="31" customWidth="1"/>
    <col min="24" max="24" width="12.7109375" style="31" customWidth="1"/>
    <col min="25" max="25" width="11" style="31" customWidth="1"/>
    <col min="26" max="28" width="9.42578125" style="31" customWidth="1"/>
    <col min="29" max="29" width="10.7109375" style="31" customWidth="1"/>
    <col min="30" max="16384" width="9.140625" style="31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160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3">
        <f>'NX Utility Index'!D5</f>
        <v>3.5000000000000003E-2</v>
      </c>
      <c r="E5" s="14">
        <f>'NX Utility Index'!E5</f>
        <v>7.0000000000000007E-2</v>
      </c>
      <c r="F5" s="14">
        <f>'NX Utility Index'!F5</f>
        <v>0.105</v>
      </c>
      <c r="G5" s="14">
        <f>'NX Utility Index'!G5</f>
        <v>0.14000000000000001</v>
      </c>
      <c r="H5" s="14">
        <f>'NX Utility Index'!H5</f>
        <v>0.17499999999999999</v>
      </c>
      <c r="I5" s="14">
        <f>'NX Utility Index'!I5</f>
        <v>0.21</v>
      </c>
      <c r="J5" s="14">
        <f>'NX Utility Index'!J5</f>
        <v>0.245</v>
      </c>
      <c r="K5" s="14">
        <f>'NX Utility Index'!K5</f>
        <v>0.28000000000000003</v>
      </c>
      <c r="L5" s="14">
        <f>'NX Utility Index'!L5</f>
        <v>0.315</v>
      </c>
      <c r="M5" s="14">
        <f>'NX Utility Index'!M5</f>
        <v>0.35</v>
      </c>
      <c r="N5" s="14">
        <f>'NX Utility Index'!N5</f>
        <v>0.38500000000000001</v>
      </c>
      <c r="O5" s="14">
        <f>'NX Utility Index'!O5</f>
        <v>0.42</v>
      </c>
      <c r="P5" s="14">
        <f>'NX Utility Index'!P5</f>
        <v>0.45500000000000002</v>
      </c>
      <c r="Q5" s="14">
        <f>'NX Utility Index'!Q5</f>
        <v>0.49</v>
      </c>
      <c r="R5" s="14">
        <f>'NX Utility Index'!R5</f>
        <v>0.52500000000000002</v>
      </c>
      <c r="S5" s="14">
        <f>'NX Utility Index'!S5</f>
        <v>0.56000000000000005</v>
      </c>
      <c r="T5" s="14">
        <f>'NX Utility Index'!T5</f>
        <v>0.59499999999999997</v>
      </c>
      <c r="U5" s="14">
        <f>'NX Utility Index'!U5</f>
        <v>0.63</v>
      </c>
      <c r="V5" s="14">
        <f>'NX Utility Index'!V5</f>
        <v>0.66500000000000004</v>
      </c>
      <c r="W5" s="14">
        <f>'NX Utility Index'!W5</f>
        <v>0.7</v>
      </c>
      <c r="X5" s="14">
        <f>'NX Utility Index'!X5</f>
        <v>0.73499999999999999</v>
      </c>
      <c r="Y5" s="14">
        <f>'NX Utility Index'!Y5</f>
        <v>0.77</v>
      </c>
      <c r="Z5" s="14">
        <f>'NX Utility Index'!Z5</f>
        <v>0.80500000000000005</v>
      </c>
      <c r="AA5" s="14">
        <f>'NX Utility Index'!AA5</f>
        <v>0.84</v>
      </c>
      <c r="AB5" s="14">
        <f>'NX Utility Index'!AB5</f>
        <v>0.875</v>
      </c>
      <c r="AC5" s="14">
        <f>'NX Utility Index'!AC5</f>
        <v>0.91</v>
      </c>
      <c r="AD5" s="16"/>
    </row>
    <row r="6" spans="2:30" customFormat="1" x14ac:dyDescent="0.25">
      <c r="B6" s="16"/>
      <c r="C6" s="8" t="s">
        <v>35</v>
      </c>
      <c r="D6" s="15">
        <f>'NX Utility Index'!D6</f>
        <v>100</v>
      </c>
      <c r="E6" s="9">
        <f>'NX Utility Index'!E6</f>
        <v>200</v>
      </c>
      <c r="F6" s="9">
        <f>'NX Utility Index'!F6</f>
        <v>300</v>
      </c>
      <c r="G6" s="9">
        <f>'NX Utility Index'!G6</f>
        <v>400</v>
      </c>
      <c r="H6" s="9">
        <f>'NX Utility Index'!H6</f>
        <v>500</v>
      </c>
      <c r="I6" s="9">
        <f>'NX Utility Index'!I6</f>
        <v>600</v>
      </c>
      <c r="J6" s="9">
        <f>'NX Utility Index'!J6</f>
        <v>700</v>
      </c>
      <c r="K6" s="9">
        <f>'NX Utility Index'!K6</f>
        <v>800</v>
      </c>
      <c r="L6" s="9">
        <f>'NX Utility Index'!L6</f>
        <v>900</v>
      </c>
      <c r="M6" s="9">
        <f>'NX Utility Index'!M6</f>
        <v>1000</v>
      </c>
      <c r="N6" s="9">
        <f>'NX Utility Index'!N6</f>
        <v>1100</v>
      </c>
      <c r="O6" s="9">
        <f>'NX Utility Index'!O6</f>
        <v>1200</v>
      </c>
      <c r="P6" s="9">
        <f>'NX Utility Index'!P6</f>
        <v>1300</v>
      </c>
      <c r="Q6" s="9">
        <f>'NX Utility Index'!Q6</f>
        <v>1400</v>
      </c>
      <c r="R6" s="9">
        <f>'NX Utility Index'!R6</f>
        <v>1500</v>
      </c>
      <c r="S6" s="9">
        <f>'NX Utility Index'!S6</f>
        <v>1600</v>
      </c>
      <c r="T6" s="9">
        <f>'NX Utility Index'!T6</f>
        <v>1700</v>
      </c>
      <c r="U6" s="9">
        <f>'NX Utility Index'!U6</f>
        <v>1800</v>
      </c>
      <c r="V6" s="9">
        <f>'NX Utility Index'!V6</f>
        <v>1900</v>
      </c>
      <c r="W6" s="9">
        <f>'NX Utility Index'!W6</f>
        <v>2000</v>
      </c>
      <c r="X6" s="9">
        <f>'NX Utility Index'!X6</f>
        <v>2100</v>
      </c>
      <c r="Y6" s="9">
        <f>'NX Utility Index'!Y6</f>
        <v>2200</v>
      </c>
      <c r="Z6" s="9">
        <f>'NX Utility Index'!Z6</f>
        <v>2300</v>
      </c>
      <c r="AA6" s="9">
        <f>'NX Utility Index'!AA6</f>
        <v>2400</v>
      </c>
      <c r="AB6" s="9">
        <f>'NX Utility Index'!AB6</f>
        <v>2500</v>
      </c>
      <c r="AC6" s="9">
        <f>'NX Utility Index'!AC6</f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23" t="s">
        <v>72</v>
      </c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5" t="s">
        <v>126</v>
      </c>
      <c r="O9" s="6"/>
      <c r="P9" s="5" t="s">
        <v>127</v>
      </c>
      <c r="Q9" s="12"/>
      <c r="R9" s="5"/>
      <c r="S9" s="6"/>
      <c r="T9" s="6"/>
      <c r="U9" s="12"/>
      <c r="V9" s="12"/>
      <c r="W9" s="12"/>
      <c r="X9" s="12"/>
      <c r="Y9" s="11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6" t="s">
        <v>32</v>
      </c>
      <c r="O10" s="6" t="s">
        <v>70</v>
      </c>
      <c r="P10" s="6"/>
      <c r="Q10" s="6"/>
      <c r="R10" s="6"/>
      <c r="S10" s="6"/>
      <c r="T10" s="6"/>
      <c r="U10" s="12"/>
      <c r="V10" s="12"/>
      <c r="W10" s="12"/>
      <c r="X10" s="12"/>
      <c r="Y10" s="11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6" t="s">
        <v>38</v>
      </c>
      <c r="O11" s="6" t="s">
        <v>71</v>
      </c>
      <c r="P11" s="6"/>
      <c r="Q11" s="6"/>
      <c r="R11" s="6"/>
      <c r="S11" s="6"/>
      <c r="T11" s="6"/>
      <c r="U11" s="12"/>
      <c r="V11" s="12"/>
      <c r="W11" s="12"/>
      <c r="X11" s="12"/>
      <c r="Y11" s="11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6" t="s">
        <v>36</v>
      </c>
      <c r="O12" s="6" t="s">
        <v>37</v>
      </c>
      <c r="P12" s="6"/>
      <c r="Q12" s="6"/>
      <c r="R12" s="6"/>
      <c r="S12" s="6"/>
      <c r="T12" s="6">
        <f>MIN(D6:AC6)</f>
        <v>100</v>
      </c>
      <c r="U12" s="12"/>
      <c r="V12" s="12"/>
      <c r="W12" s="22"/>
      <c r="X12" s="12"/>
      <c r="Y12" s="11"/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6" t="s">
        <v>1</v>
      </c>
      <c r="O13" s="6" t="s">
        <v>128</v>
      </c>
      <c r="P13" s="6"/>
      <c r="Q13" s="6"/>
      <c r="R13" s="6"/>
      <c r="S13" s="6"/>
      <c r="T13" s="6"/>
      <c r="U13" s="12"/>
      <c r="V13" s="12"/>
      <c r="W13" s="22"/>
      <c r="X13" s="12"/>
      <c r="Y13" s="11"/>
      <c r="Z13" s="11"/>
      <c r="AA13" s="11"/>
      <c r="AB13" s="11"/>
      <c r="AC13" s="33">
        <v>6</v>
      </c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26" t="s">
        <v>152</v>
      </c>
      <c r="O14" s="25"/>
      <c r="P14" s="25"/>
      <c r="Q14" s="25"/>
      <c r="R14" s="25"/>
      <c r="S14" s="25"/>
      <c r="T14" s="17"/>
      <c r="U14" s="17"/>
      <c r="V14" s="17"/>
      <c r="W14" s="17"/>
      <c r="X14" s="17"/>
      <c r="Y14" s="16"/>
      <c r="Z14" s="16"/>
      <c r="AA14" s="16"/>
      <c r="AB14" s="16"/>
      <c r="AC14" s="16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30" t="s">
        <v>27</v>
      </c>
      <c r="O15" s="33">
        <v>0.5</v>
      </c>
      <c r="P15" s="30"/>
      <c r="Q15" s="6"/>
      <c r="R15" s="6"/>
      <c r="S15" s="6"/>
      <c r="T15" s="6"/>
      <c r="U15" s="12"/>
      <c r="V15" s="12"/>
      <c r="W15" s="12"/>
      <c r="X15" s="12"/>
      <c r="Y15" s="11"/>
      <c r="Z15" s="11"/>
      <c r="AA15" s="11"/>
      <c r="AB15" s="11"/>
      <c r="AC15" s="11"/>
      <c r="AD15" s="16"/>
    </row>
    <row r="16" spans="2:30" customFormat="1" x14ac:dyDescent="0.25">
      <c r="B16" s="16"/>
      <c r="M16" s="17"/>
      <c r="N16" s="30" t="s">
        <v>28</v>
      </c>
      <c r="O16" s="30">
        <f>1-O15</f>
        <v>0.5</v>
      </c>
      <c r="P16" s="30"/>
      <c r="Q16" s="6"/>
      <c r="R16" s="6"/>
      <c r="S16" s="6"/>
      <c r="T16" s="6"/>
      <c r="U16" s="12"/>
      <c r="V16" s="12"/>
      <c r="W16" s="12"/>
      <c r="X16" s="12"/>
      <c r="Y16" s="11"/>
      <c r="Z16" s="11"/>
      <c r="AA16" s="11"/>
      <c r="AB16" s="11"/>
      <c r="AC16" s="11"/>
      <c r="AD16" s="16"/>
    </row>
    <row r="17" spans="2:30" customFormat="1" x14ac:dyDescent="0.25">
      <c r="B17" s="16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6"/>
      <c r="Z17" s="16"/>
      <c r="AA17" s="16"/>
      <c r="AB17" s="16"/>
      <c r="AC17" s="16"/>
      <c r="AD17" s="16"/>
    </row>
    <row r="18" spans="2:30" customFormat="1" x14ac:dyDescent="0.25">
      <c r="B18" s="16"/>
      <c r="M18" s="17"/>
      <c r="N18" s="5" t="s">
        <v>69</v>
      </c>
      <c r="O18" s="4"/>
      <c r="P18" s="4"/>
      <c r="Q18" s="4"/>
      <c r="R18" s="4"/>
      <c r="S18" s="11"/>
      <c r="T18" s="6"/>
      <c r="U18" s="6"/>
      <c r="V18" s="6"/>
      <c r="W18" s="6"/>
      <c r="X18" s="5" t="s">
        <v>129</v>
      </c>
      <c r="Y18" s="5"/>
      <c r="Z18" s="12"/>
      <c r="AA18" s="12"/>
      <c r="AB18" s="11"/>
      <c r="AC18" s="11"/>
      <c r="AD18" s="16"/>
    </row>
    <row r="19" spans="2:30" customFormat="1" x14ac:dyDescent="0.25">
      <c r="B19" s="16"/>
      <c r="M19" s="16"/>
      <c r="N19" s="30" t="s">
        <v>48</v>
      </c>
      <c r="O19" s="33">
        <v>0.3</v>
      </c>
      <c r="P19" s="36"/>
      <c r="Q19" s="6"/>
      <c r="R19" s="6"/>
      <c r="S19" s="6"/>
      <c r="T19" s="6"/>
      <c r="U19" s="6"/>
      <c r="V19" s="6"/>
      <c r="W19" s="6"/>
      <c r="X19" s="30" t="s">
        <v>130</v>
      </c>
      <c r="Y19" s="33">
        <v>1.5</v>
      </c>
      <c r="Z19" s="12"/>
      <c r="AA19" s="22"/>
      <c r="AB19" s="11"/>
      <c r="AC19" s="11"/>
      <c r="AD19" s="16"/>
    </row>
    <row r="20" spans="2:30" customFormat="1" x14ac:dyDescent="0.25">
      <c r="B20" s="16"/>
      <c r="M20" s="16"/>
      <c r="N20" s="30" t="s">
        <v>49</v>
      </c>
      <c r="O20" s="30">
        <f>1-O19</f>
        <v>0.7</v>
      </c>
      <c r="P20" s="36"/>
      <c r="Q20" s="6"/>
      <c r="R20" s="6"/>
      <c r="S20" s="6"/>
      <c r="T20" s="6"/>
      <c r="U20" s="6"/>
      <c r="V20" s="6"/>
      <c r="W20" s="6"/>
      <c r="X20" s="30" t="s">
        <v>131</v>
      </c>
      <c r="Y20" s="33">
        <v>2</v>
      </c>
      <c r="Z20" s="11"/>
      <c r="AA20" s="22"/>
      <c r="AB20" s="11"/>
      <c r="AC20" s="11"/>
      <c r="AD20" s="16"/>
    </row>
    <row r="21" spans="2:30" customFormat="1" x14ac:dyDescent="0.25">
      <c r="B21" s="16"/>
      <c r="M21" s="16"/>
      <c r="N21" s="30" t="s">
        <v>50</v>
      </c>
      <c r="O21" s="33">
        <v>0.4</v>
      </c>
      <c r="P21" s="36"/>
      <c r="Q21" s="6"/>
      <c r="R21" s="6"/>
      <c r="S21" s="6"/>
      <c r="T21" s="6"/>
      <c r="U21" s="6"/>
      <c r="V21" s="6"/>
      <c r="W21" s="6"/>
      <c r="X21" s="30" t="s">
        <v>132</v>
      </c>
      <c r="Y21" s="33">
        <v>3</v>
      </c>
      <c r="Z21" s="11"/>
      <c r="AA21" s="22"/>
      <c r="AB21" s="11"/>
      <c r="AC21" s="11"/>
      <c r="AD21" s="16"/>
    </row>
    <row r="22" spans="2:30" customFormat="1" x14ac:dyDescent="0.25">
      <c r="B22" s="16"/>
      <c r="M22" s="16"/>
      <c r="N22" s="30" t="s">
        <v>51</v>
      </c>
      <c r="O22" s="30">
        <f>1-O21</f>
        <v>0.6</v>
      </c>
      <c r="P22" s="36"/>
      <c r="Q22" s="6"/>
      <c r="R22" s="6"/>
      <c r="S22" s="6"/>
      <c r="T22" s="6"/>
      <c r="U22" s="6"/>
      <c r="V22" s="6"/>
      <c r="W22" s="6"/>
      <c r="X22" s="30" t="s">
        <v>133</v>
      </c>
      <c r="Y22" s="33">
        <v>5</v>
      </c>
      <c r="Z22" s="11"/>
      <c r="AA22" s="22"/>
      <c r="AB22" s="11"/>
      <c r="AC22" s="11"/>
      <c r="AD22" s="16"/>
    </row>
    <row r="23" spans="2:30" customFormat="1" x14ac:dyDescent="0.25">
      <c r="B23" s="16"/>
      <c r="M23" s="16"/>
      <c r="N23" s="30" t="s">
        <v>52</v>
      </c>
      <c r="O23" s="33">
        <v>0.8</v>
      </c>
      <c r="P23" s="36"/>
      <c r="Q23" s="6"/>
      <c r="R23" s="6"/>
      <c r="S23" s="6"/>
      <c r="T23" s="6"/>
      <c r="U23" s="6"/>
      <c r="V23" s="6"/>
      <c r="W23" s="6"/>
      <c r="X23" s="30" t="s">
        <v>134</v>
      </c>
      <c r="Y23" s="33">
        <v>7</v>
      </c>
      <c r="Z23" s="11"/>
      <c r="AA23" s="22"/>
      <c r="AB23" s="11"/>
      <c r="AC23" s="11"/>
      <c r="AD23" s="16"/>
    </row>
    <row r="24" spans="2:30" customFormat="1" x14ac:dyDescent="0.25">
      <c r="B24" s="16"/>
      <c r="M24" s="16"/>
      <c r="N24" s="30" t="s">
        <v>53</v>
      </c>
      <c r="O24" s="30">
        <f>1-O23</f>
        <v>0.19999999999999996</v>
      </c>
      <c r="P24" s="36"/>
      <c r="Q24" s="6"/>
      <c r="R24" s="6"/>
      <c r="S24" s="6"/>
      <c r="T24" s="6"/>
      <c r="U24" s="6"/>
      <c r="V24" s="6"/>
      <c r="W24" s="6"/>
      <c r="X24" s="30"/>
      <c r="Y24" s="30"/>
      <c r="Z24" s="11"/>
      <c r="AA24" s="22"/>
      <c r="AB24" s="11"/>
      <c r="AC24" s="11"/>
      <c r="AD24" s="16"/>
    </row>
    <row r="25" spans="2:30" customFormat="1" x14ac:dyDescent="0.25">
      <c r="B25" s="16"/>
      <c r="M25" s="16"/>
      <c r="N25" s="30" t="s">
        <v>54</v>
      </c>
      <c r="O25" s="33">
        <v>0.1</v>
      </c>
      <c r="P25" s="36"/>
      <c r="Q25" s="6"/>
      <c r="R25" s="6"/>
      <c r="S25" s="6"/>
      <c r="T25" s="6"/>
      <c r="U25" s="6"/>
      <c r="V25" s="11"/>
      <c r="W25" s="22"/>
      <c r="X25" s="36"/>
      <c r="Y25" s="36"/>
      <c r="Z25" s="11"/>
      <c r="AA25" s="11"/>
      <c r="AB25" s="11"/>
      <c r="AC25" s="11"/>
      <c r="AD25" s="16"/>
    </row>
    <row r="26" spans="2:30" customFormat="1" x14ac:dyDescent="0.25">
      <c r="B26" s="16"/>
      <c r="M26" s="16"/>
      <c r="N26" s="30" t="s">
        <v>56</v>
      </c>
      <c r="O26" s="30">
        <f>1-O25</f>
        <v>0.9</v>
      </c>
      <c r="P26" s="36"/>
      <c r="Q26" s="6"/>
      <c r="R26" s="6"/>
      <c r="S26" s="6"/>
      <c r="T26" s="6"/>
      <c r="U26" s="6"/>
      <c r="V26" s="11"/>
      <c r="W26" s="22"/>
      <c r="X26" s="36"/>
      <c r="Y26" s="36"/>
      <c r="Z26" s="11"/>
      <c r="AA26" s="11"/>
      <c r="AB26" s="11"/>
      <c r="AC26" s="11"/>
      <c r="AD26" s="16"/>
    </row>
    <row r="27" spans="2:30" customFormat="1" x14ac:dyDescent="0.25">
      <c r="B27" s="16"/>
      <c r="M27" s="16"/>
      <c r="N27" s="30" t="s">
        <v>57</v>
      </c>
      <c r="O27" s="33">
        <v>0.2</v>
      </c>
      <c r="P27" s="36"/>
      <c r="Q27" s="6"/>
      <c r="R27" s="6"/>
      <c r="S27" s="6"/>
      <c r="T27" s="6"/>
      <c r="U27" s="6"/>
      <c r="V27" s="11"/>
      <c r="W27" s="22"/>
      <c r="X27" s="11"/>
      <c r="Y27" s="11"/>
      <c r="Z27" s="11"/>
      <c r="AA27" s="11"/>
      <c r="AB27" s="11"/>
      <c r="AC27" s="11"/>
      <c r="AD27" s="16"/>
    </row>
    <row r="28" spans="2:30" customFormat="1" x14ac:dyDescent="0.25">
      <c r="B28" s="16"/>
      <c r="M28" s="16"/>
      <c r="N28" s="30" t="s">
        <v>55</v>
      </c>
      <c r="O28" s="30">
        <f>1-O27</f>
        <v>0.8</v>
      </c>
      <c r="P28" s="36"/>
      <c r="Q28" s="6"/>
      <c r="R28" s="6"/>
      <c r="S28" s="6"/>
      <c r="T28" s="6"/>
      <c r="U28" s="6"/>
      <c r="V28" s="11"/>
      <c r="W28" s="22"/>
      <c r="X28" s="11"/>
      <c r="Y28" s="11"/>
      <c r="Z28" s="11"/>
      <c r="AA28" s="11"/>
      <c r="AB28" s="11"/>
      <c r="AC28" s="11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44" t="s">
        <v>161</v>
      </c>
      <c r="O30" s="42"/>
      <c r="P30" s="42"/>
      <c r="Q30" s="42"/>
      <c r="R30" s="42"/>
      <c r="S30" s="42"/>
      <c r="T30" s="43"/>
      <c r="U30" s="43"/>
      <c r="V30" s="43"/>
      <c r="W30" s="45"/>
      <c r="X30" s="45"/>
      <c r="Y30" s="45"/>
      <c r="Z30" s="45"/>
      <c r="AA30" s="45"/>
      <c r="AB30" s="47"/>
      <c r="AC30" s="27"/>
      <c r="AD30" s="16"/>
    </row>
    <row r="31" spans="2:30" customFormat="1" x14ac:dyDescent="0.25">
      <c r="B31" s="16"/>
      <c r="C31" s="1"/>
      <c r="M31" s="16"/>
      <c r="N31" s="43" t="s">
        <v>164</v>
      </c>
      <c r="O31" s="42"/>
      <c r="P31" s="42"/>
      <c r="Q31" s="42"/>
      <c r="R31" s="42"/>
      <c r="S31" s="42"/>
      <c r="T31" s="43"/>
      <c r="U31" s="43"/>
      <c r="V31" s="43"/>
      <c r="W31" s="45"/>
      <c r="X31" s="45"/>
      <c r="Y31" s="45"/>
      <c r="Z31" s="45"/>
      <c r="AA31" s="45"/>
      <c r="AB31" s="47"/>
      <c r="AC31" s="27"/>
      <c r="AD31" s="16"/>
    </row>
    <row r="32" spans="2:30" customFormat="1" x14ac:dyDescent="0.25">
      <c r="B32" s="16"/>
      <c r="C32" s="1"/>
      <c r="M32" s="16"/>
      <c r="N32" s="42" t="s">
        <v>165</v>
      </c>
      <c r="O32" s="42"/>
      <c r="P32" s="42"/>
      <c r="Q32" s="42"/>
      <c r="R32" s="42"/>
      <c r="S32" s="42"/>
      <c r="T32" s="43"/>
      <c r="U32" s="43"/>
      <c r="V32" s="43"/>
      <c r="W32" s="45"/>
      <c r="X32" s="45"/>
      <c r="Y32" s="45"/>
      <c r="Z32" s="45"/>
      <c r="AA32" s="45"/>
      <c r="AB32" s="47"/>
      <c r="AC32" s="27"/>
      <c r="AD32" s="16"/>
    </row>
    <row r="33" spans="1:30" customFormat="1" x14ac:dyDescent="0.25">
      <c r="B33" s="16"/>
      <c r="C33" s="1"/>
      <c r="M33" s="16"/>
      <c r="N33" s="46" t="s">
        <v>162</v>
      </c>
      <c r="O33" s="46"/>
      <c r="P33" s="48"/>
      <c r="Q33" s="48"/>
      <c r="R33" s="48"/>
      <c r="S33" s="48"/>
      <c r="T33" s="27"/>
      <c r="U33" s="27"/>
      <c r="V33" s="27"/>
      <c r="W33" s="47"/>
      <c r="X33" s="47"/>
      <c r="Y33" s="47"/>
      <c r="Z33" s="47"/>
      <c r="AA33" s="47"/>
      <c r="AB33" s="47"/>
      <c r="AC33" s="27"/>
      <c r="AD33" s="16"/>
    </row>
    <row r="34" spans="1:30" customFormat="1" x14ac:dyDescent="0.25">
      <c r="B34" s="16"/>
      <c r="C34" s="1"/>
      <c r="M34" s="16"/>
      <c r="N34" s="48" t="s">
        <v>166</v>
      </c>
      <c r="O34" s="48"/>
      <c r="P34" s="48"/>
      <c r="Q34" s="48"/>
      <c r="R34" s="48"/>
      <c r="S34" s="48"/>
      <c r="T34" s="27"/>
      <c r="U34" s="27"/>
      <c r="V34" s="27"/>
      <c r="W34" s="47"/>
      <c r="X34" s="47"/>
      <c r="Y34" s="47"/>
      <c r="Z34" s="47"/>
      <c r="AA34" s="47"/>
      <c r="AB34" s="47"/>
      <c r="AC34" s="27"/>
      <c r="AD34" s="16"/>
    </row>
    <row r="35" spans="1:30" customFormat="1" ht="15.75" customHeight="1" x14ac:dyDescent="0.25">
      <c r="B35" s="16"/>
      <c r="M35" s="16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16"/>
      <c r="AD35" s="16"/>
    </row>
    <row r="36" spans="1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1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1:30" customFormat="1" x14ac:dyDescent="0.25">
      <c r="B39" s="16"/>
      <c r="C39" s="7" t="s">
        <v>135</v>
      </c>
      <c r="D39" s="13">
        <f>$O$16*D5+($O$15-$O$15*LOG(D6/$T$12)/LOG($AC$13))</f>
        <v>0.51749999999999996</v>
      </c>
      <c r="E39" s="14">
        <f t="shared" ref="E39:AC39" si="0">$O$16*E5+($O$15-$O$15*LOG(E6/$T$12)/LOG($AC$13))</f>
        <v>0.34157359638272922</v>
      </c>
      <c r="F39" s="14">
        <f t="shared" si="0"/>
        <v>0.24592640361727081</v>
      </c>
      <c r="G39" s="14">
        <f t="shared" si="0"/>
        <v>0.18314719276545843</v>
      </c>
      <c r="H39" s="14">
        <f t="shared" si="0"/>
        <v>0.13837779914803636</v>
      </c>
      <c r="I39" s="14">
        <f t="shared" si="0"/>
        <v>0.105</v>
      </c>
      <c r="J39" s="14">
        <f t="shared" si="0"/>
        <v>7.9483433749154064E-2</v>
      </c>
      <c r="K39" s="14">
        <f t="shared" si="0"/>
        <v>5.9720789148187681E-2</v>
      </c>
      <c r="L39" s="14">
        <f t="shared" si="0"/>
        <v>4.435280723454163E-2</v>
      </c>
      <c r="M39" s="14">
        <f t="shared" si="0"/>
        <v>3.2451395530765648E-2</v>
      </c>
      <c r="N39" s="14">
        <f t="shared" si="0"/>
        <v>2.3354583447113719E-2</v>
      </c>
      <c r="O39" s="14">
        <f t="shared" si="0"/>
        <v>1.6573596382729178E-2</v>
      </c>
      <c r="P39" s="14">
        <f t="shared" si="0"/>
        <v>1.1737253517461327E-2</v>
      </c>
      <c r="Q39" s="14">
        <f t="shared" si="0"/>
        <v>8.5570301318833586E-3</v>
      </c>
      <c r="R39" s="14">
        <f t="shared" si="0"/>
        <v>6.8042027653071879E-3</v>
      </c>
      <c r="S39" s="14">
        <f t="shared" si="0"/>
        <v>6.2943855309168795E-3</v>
      </c>
      <c r="T39" s="14">
        <f t="shared" si="0"/>
        <v>6.8767626977154217E-3</v>
      </c>
      <c r="U39" s="14">
        <f t="shared" si="0"/>
        <v>8.4264036172708168E-3</v>
      </c>
      <c r="V39" s="14">
        <f t="shared" si="0"/>
        <v>1.0838658247751654E-2</v>
      </c>
      <c r="W39" s="14">
        <f t="shared" si="0"/>
        <v>1.4024991913494822E-2</v>
      </c>
      <c r="X39" s="14">
        <f t="shared" si="0"/>
        <v>1.7909837366424874E-2</v>
      </c>
      <c r="Y39" s="14">
        <f t="shared" si="0"/>
        <v>2.242817982984302E-2</v>
      </c>
      <c r="Z39" s="14">
        <f t="shared" si="0"/>
        <v>2.7523679299985282E-2</v>
      </c>
      <c r="AA39" s="14">
        <f t="shared" si="0"/>
        <v>3.3147192765458466E-2</v>
      </c>
      <c r="AB39" s="14">
        <f t="shared" si="0"/>
        <v>3.9255598296072725E-2</v>
      </c>
      <c r="AC39" s="14">
        <f t="shared" si="0"/>
        <v>4.581084990019052E-2</v>
      </c>
      <c r="AD39" s="16"/>
    </row>
    <row r="40" spans="1:30" customFormat="1" x14ac:dyDescent="0.25">
      <c r="B40" s="16"/>
      <c r="C40" s="7" t="s">
        <v>40</v>
      </c>
      <c r="D40" s="15">
        <f t="shared" ref="D40:AC40" si="1">_xlfn.RANK.EQ(D39,$D$39:$AC$39)</f>
        <v>1</v>
      </c>
      <c r="E40" s="9">
        <f t="shared" si="1"/>
        <v>2</v>
      </c>
      <c r="F40" s="9">
        <f t="shared" si="1"/>
        <v>3</v>
      </c>
      <c r="G40" s="9">
        <f t="shared" si="1"/>
        <v>4</v>
      </c>
      <c r="H40" s="9">
        <f t="shared" si="1"/>
        <v>5</v>
      </c>
      <c r="I40" s="9">
        <f t="shared" si="1"/>
        <v>6</v>
      </c>
      <c r="J40" s="9">
        <f t="shared" si="1"/>
        <v>7</v>
      </c>
      <c r="K40" s="9">
        <f t="shared" si="1"/>
        <v>8</v>
      </c>
      <c r="L40" s="9">
        <f t="shared" si="1"/>
        <v>10</v>
      </c>
      <c r="M40" s="9">
        <f t="shared" si="1"/>
        <v>13</v>
      </c>
      <c r="N40" s="9">
        <f t="shared" si="1"/>
        <v>15</v>
      </c>
      <c r="O40" s="9">
        <f t="shared" si="1"/>
        <v>18</v>
      </c>
      <c r="P40" s="9">
        <f t="shared" si="1"/>
        <v>20</v>
      </c>
      <c r="Q40" s="9">
        <f t="shared" si="1"/>
        <v>22</v>
      </c>
      <c r="R40" s="9">
        <f t="shared" si="1"/>
        <v>25</v>
      </c>
      <c r="S40" s="9">
        <f t="shared" si="1"/>
        <v>26</v>
      </c>
      <c r="T40" s="9">
        <f t="shared" si="1"/>
        <v>24</v>
      </c>
      <c r="U40" s="9">
        <f t="shared" si="1"/>
        <v>23</v>
      </c>
      <c r="V40" s="9">
        <f t="shared" si="1"/>
        <v>21</v>
      </c>
      <c r="W40" s="9">
        <f t="shared" si="1"/>
        <v>19</v>
      </c>
      <c r="X40" s="9">
        <f t="shared" si="1"/>
        <v>17</v>
      </c>
      <c r="Y40" s="9">
        <f t="shared" si="1"/>
        <v>16</v>
      </c>
      <c r="Z40" s="9">
        <f t="shared" si="1"/>
        <v>14</v>
      </c>
      <c r="AA40" s="9">
        <f t="shared" si="1"/>
        <v>12</v>
      </c>
      <c r="AB40" s="9">
        <f t="shared" si="1"/>
        <v>11</v>
      </c>
      <c r="AC40" s="9">
        <f t="shared" si="1"/>
        <v>9</v>
      </c>
      <c r="AD40" s="16"/>
    </row>
    <row r="41" spans="1:30" customFormat="1" x14ac:dyDescent="0.25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1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1:30" customFormat="1" x14ac:dyDescent="0.25">
      <c r="B43" s="16"/>
      <c r="C43" s="5" t="s">
        <v>151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6"/>
    </row>
    <row r="44" spans="1:30" s="2" customFormat="1" x14ac:dyDescent="0.25">
      <c r="A44" s="3"/>
      <c r="B44" s="17"/>
      <c r="C44" s="10" t="s">
        <v>0</v>
      </c>
      <c r="D44" s="7" t="s">
        <v>1</v>
      </c>
      <c r="E44" s="7" t="s">
        <v>2</v>
      </c>
      <c r="F44" s="7" t="s">
        <v>3</v>
      </c>
      <c r="G44" s="7" t="s">
        <v>4</v>
      </c>
      <c r="H44" s="7" t="s">
        <v>5</v>
      </c>
      <c r="I44" s="7" t="s">
        <v>6</v>
      </c>
      <c r="J44" s="7" t="s">
        <v>7</v>
      </c>
      <c r="K44" s="7" t="s">
        <v>8</v>
      </c>
      <c r="L44" s="7" t="s">
        <v>9</v>
      </c>
      <c r="M44" s="7" t="s">
        <v>10</v>
      </c>
      <c r="N44" s="7" t="s">
        <v>11</v>
      </c>
      <c r="O44" s="7" t="s">
        <v>12</v>
      </c>
      <c r="P44" s="7" t="s">
        <v>13</v>
      </c>
      <c r="Q44" s="7" t="s">
        <v>14</v>
      </c>
      <c r="R44" s="7" t="s">
        <v>15</v>
      </c>
      <c r="S44" s="7" t="s">
        <v>16</v>
      </c>
      <c r="T44" s="7" t="s">
        <v>17</v>
      </c>
      <c r="U44" s="7" t="s">
        <v>18</v>
      </c>
      <c r="V44" s="7" t="s">
        <v>19</v>
      </c>
      <c r="W44" s="7" t="s">
        <v>20</v>
      </c>
      <c r="X44" s="7" t="s">
        <v>21</v>
      </c>
      <c r="Y44" s="7" t="s">
        <v>22</v>
      </c>
      <c r="Z44" s="7" t="s">
        <v>23</v>
      </c>
      <c r="AA44" s="7" t="s">
        <v>24</v>
      </c>
      <c r="AB44" s="7" t="s">
        <v>25</v>
      </c>
      <c r="AC44" s="7" t="s">
        <v>26</v>
      </c>
      <c r="AD44" s="17"/>
    </row>
    <row r="45" spans="1:30" s="2" customFormat="1" x14ac:dyDescent="0.25">
      <c r="A45" s="3"/>
      <c r="B45" s="17"/>
      <c r="C45" s="7" t="s">
        <v>58</v>
      </c>
      <c r="D45" s="13">
        <f>_xlfn.RANK.EQ(D63,$D$63:$AC$63)</f>
        <v>5</v>
      </c>
      <c r="E45" s="14">
        <f t="shared" ref="E45:AC45" si="2">_xlfn.RANK.EQ(E63,$D$63:$AC$63)</f>
        <v>12</v>
      </c>
      <c r="F45" s="14">
        <f t="shared" si="2"/>
        <v>16</v>
      </c>
      <c r="G45" s="14">
        <f t="shared" si="2"/>
        <v>20</v>
      </c>
      <c r="H45" s="14">
        <f t="shared" si="2"/>
        <v>22</v>
      </c>
      <c r="I45" s="14">
        <f t="shared" si="2"/>
        <v>25</v>
      </c>
      <c r="J45" s="14">
        <f t="shared" si="2"/>
        <v>26</v>
      </c>
      <c r="K45" s="14">
        <f t="shared" si="2"/>
        <v>24</v>
      </c>
      <c r="L45" s="14">
        <f t="shared" si="2"/>
        <v>23</v>
      </c>
      <c r="M45" s="14">
        <f t="shared" si="2"/>
        <v>21</v>
      </c>
      <c r="N45" s="14">
        <f t="shared" si="2"/>
        <v>19</v>
      </c>
      <c r="O45" s="14">
        <f t="shared" si="2"/>
        <v>18</v>
      </c>
      <c r="P45" s="14">
        <f t="shared" si="2"/>
        <v>17</v>
      </c>
      <c r="Q45" s="14">
        <f t="shared" si="2"/>
        <v>15</v>
      </c>
      <c r="R45" s="14">
        <f t="shared" si="2"/>
        <v>14</v>
      </c>
      <c r="S45" s="14">
        <f t="shared" si="2"/>
        <v>13</v>
      </c>
      <c r="T45" s="14">
        <f t="shared" si="2"/>
        <v>11</v>
      </c>
      <c r="U45" s="14">
        <f t="shared" si="2"/>
        <v>10</v>
      </c>
      <c r="V45" s="14">
        <f t="shared" si="2"/>
        <v>9</v>
      </c>
      <c r="W45" s="14">
        <f t="shared" si="2"/>
        <v>8</v>
      </c>
      <c r="X45" s="14">
        <f t="shared" si="2"/>
        <v>7</v>
      </c>
      <c r="Y45" s="14">
        <f t="shared" si="2"/>
        <v>6</v>
      </c>
      <c r="Z45" s="14">
        <f t="shared" si="2"/>
        <v>4</v>
      </c>
      <c r="AA45" s="14">
        <f t="shared" si="2"/>
        <v>3</v>
      </c>
      <c r="AB45" s="14">
        <f t="shared" si="2"/>
        <v>2</v>
      </c>
      <c r="AC45" s="14">
        <f t="shared" si="2"/>
        <v>1</v>
      </c>
      <c r="AD45" s="17"/>
    </row>
    <row r="46" spans="1:30" s="2" customFormat="1" x14ac:dyDescent="0.25">
      <c r="A46" s="3"/>
      <c r="B46" s="17"/>
      <c r="C46" s="7" t="s">
        <v>59</v>
      </c>
      <c r="D46" s="15">
        <f>_xlfn.RANK.EQ(D65,$D$65:$AC$65)</f>
        <v>1</v>
      </c>
      <c r="E46" s="9">
        <f t="shared" ref="E46:AC46" si="3">_xlfn.RANK.EQ(E65,$D$65:$AC$65)</f>
        <v>2</v>
      </c>
      <c r="F46" s="9">
        <f t="shared" si="3"/>
        <v>4</v>
      </c>
      <c r="G46" s="9">
        <f t="shared" si="3"/>
        <v>8</v>
      </c>
      <c r="H46" s="9">
        <f t="shared" si="3"/>
        <v>12</v>
      </c>
      <c r="I46" s="9">
        <f t="shared" si="3"/>
        <v>15</v>
      </c>
      <c r="J46" s="9">
        <f t="shared" si="3"/>
        <v>18</v>
      </c>
      <c r="K46" s="9">
        <f t="shared" si="3"/>
        <v>21</v>
      </c>
      <c r="L46" s="9">
        <f t="shared" si="3"/>
        <v>23</v>
      </c>
      <c r="M46" s="9">
        <f t="shared" si="3"/>
        <v>25</v>
      </c>
      <c r="N46" s="9">
        <f t="shared" si="3"/>
        <v>26</v>
      </c>
      <c r="O46" s="9">
        <f t="shared" si="3"/>
        <v>24</v>
      </c>
      <c r="P46" s="9">
        <f t="shared" si="3"/>
        <v>22</v>
      </c>
      <c r="Q46" s="9">
        <f t="shared" si="3"/>
        <v>20</v>
      </c>
      <c r="R46" s="9">
        <f t="shared" si="3"/>
        <v>19</v>
      </c>
      <c r="S46" s="9">
        <f t="shared" si="3"/>
        <v>17</v>
      </c>
      <c r="T46" s="9">
        <f t="shared" si="3"/>
        <v>16</v>
      </c>
      <c r="U46" s="9">
        <f t="shared" si="3"/>
        <v>14</v>
      </c>
      <c r="V46" s="9">
        <f t="shared" si="3"/>
        <v>13</v>
      </c>
      <c r="W46" s="9">
        <f t="shared" si="3"/>
        <v>11</v>
      </c>
      <c r="X46" s="9">
        <f t="shared" si="3"/>
        <v>10</v>
      </c>
      <c r="Y46" s="9">
        <f t="shared" si="3"/>
        <v>9</v>
      </c>
      <c r="Z46" s="9">
        <f t="shared" si="3"/>
        <v>7</v>
      </c>
      <c r="AA46" s="9">
        <f t="shared" si="3"/>
        <v>6</v>
      </c>
      <c r="AB46" s="9">
        <f t="shared" si="3"/>
        <v>5</v>
      </c>
      <c r="AC46" s="9">
        <f t="shared" si="3"/>
        <v>3</v>
      </c>
      <c r="AD46" s="17"/>
    </row>
    <row r="47" spans="1:30" s="2" customFormat="1" x14ac:dyDescent="0.25">
      <c r="A47" s="3"/>
      <c r="B47" s="17"/>
      <c r="C47" s="7" t="s">
        <v>60</v>
      </c>
      <c r="D47" s="15">
        <f>_xlfn.RANK.EQ(D67,$D$67:$AC$67)</f>
        <v>1</v>
      </c>
      <c r="E47" s="9">
        <f t="shared" ref="E47:AC47" si="4">_xlfn.RANK.EQ(E67,$D$67:$AC$67)</f>
        <v>2</v>
      </c>
      <c r="F47" s="9">
        <f t="shared" si="4"/>
        <v>3</v>
      </c>
      <c r="G47" s="9">
        <f t="shared" si="4"/>
        <v>4</v>
      </c>
      <c r="H47" s="9">
        <f t="shared" si="4"/>
        <v>5</v>
      </c>
      <c r="I47" s="9">
        <f t="shared" si="4"/>
        <v>6</v>
      </c>
      <c r="J47" s="9">
        <f t="shared" si="4"/>
        <v>7</v>
      </c>
      <c r="K47" s="9">
        <f t="shared" si="4"/>
        <v>8</v>
      </c>
      <c r="L47" s="9">
        <f t="shared" si="4"/>
        <v>9</v>
      </c>
      <c r="M47" s="9">
        <f t="shared" si="4"/>
        <v>10</v>
      </c>
      <c r="N47" s="9">
        <f t="shared" si="4"/>
        <v>11</v>
      </c>
      <c r="O47" s="9">
        <f t="shared" si="4"/>
        <v>12</v>
      </c>
      <c r="P47" s="9">
        <f t="shared" si="4"/>
        <v>13</v>
      </c>
      <c r="Q47" s="9">
        <f t="shared" si="4"/>
        <v>14</v>
      </c>
      <c r="R47" s="9">
        <f t="shared" si="4"/>
        <v>15</v>
      </c>
      <c r="S47" s="9">
        <f t="shared" si="4"/>
        <v>16</v>
      </c>
      <c r="T47" s="9">
        <f t="shared" si="4"/>
        <v>17</v>
      </c>
      <c r="U47" s="9">
        <f t="shared" si="4"/>
        <v>18</v>
      </c>
      <c r="V47" s="9">
        <f t="shared" si="4"/>
        <v>19</v>
      </c>
      <c r="W47" s="9">
        <f t="shared" si="4"/>
        <v>20</v>
      </c>
      <c r="X47" s="9">
        <f t="shared" si="4"/>
        <v>21</v>
      </c>
      <c r="Y47" s="9">
        <f t="shared" si="4"/>
        <v>22</v>
      </c>
      <c r="Z47" s="9">
        <f t="shared" si="4"/>
        <v>23</v>
      </c>
      <c r="AA47" s="9">
        <f t="shared" si="4"/>
        <v>24</v>
      </c>
      <c r="AB47" s="9">
        <f t="shared" si="4"/>
        <v>25</v>
      </c>
      <c r="AC47" s="9">
        <f t="shared" si="4"/>
        <v>26</v>
      </c>
      <c r="AD47" s="17"/>
    </row>
    <row r="48" spans="1:30" s="2" customFormat="1" x14ac:dyDescent="0.25">
      <c r="A48" s="3"/>
      <c r="B48" s="17"/>
      <c r="C48" s="7" t="s">
        <v>61</v>
      </c>
      <c r="D48" s="15">
        <f>_xlfn.RANK.EQ(D69,$D$69:$AC$69)</f>
        <v>25</v>
      </c>
      <c r="E48" s="9">
        <f t="shared" ref="E48:AC48" si="5">_xlfn.RANK.EQ(E69,$D$69:$AC$69)</f>
        <v>26</v>
      </c>
      <c r="F48" s="9">
        <f t="shared" si="5"/>
        <v>24</v>
      </c>
      <c r="G48" s="9">
        <f t="shared" si="5"/>
        <v>23</v>
      </c>
      <c r="H48" s="9">
        <f t="shared" si="5"/>
        <v>22</v>
      </c>
      <c r="I48" s="9">
        <f t="shared" si="5"/>
        <v>21</v>
      </c>
      <c r="J48" s="9">
        <f t="shared" si="5"/>
        <v>20</v>
      </c>
      <c r="K48" s="9">
        <f t="shared" si="5"/>
        <v>19</v>
      </c>
      <c r="L48" s="9">
        <f t="shared" si="5"/>
        <v>18</v>
      </c>
      <c r="M48" s="9">
        <f t="shared" si="5"/>
        <v>17</v>
      </c>
      <c r="N48" s="9">
        <f t="shared" si="5"/>
        <v>16</v>
      </c>
      <c r="O48" s="9">
        <f t="shared" si="5"/>
        <v>15</v>
      </c>
      <c r="P48" s="9">
        <f t="shared" si="5"/>
        <v>14</v>
      </c>
      <c r="Q48" s="9">
        <f t="shared" si="5"/>
        <v>13</v>
      </c>
      <c r="R48" s="9">
        <f t="shared" si="5"/>
        <v>12</v>
      </c>
      <c r="S48" s="9">
        <f t="shared" si="5"/>
        <v>11</v>
      </c>
      <c r="T48" s="9">
        <f t="shared" si="5"/>
        <v>10</v>
      </c>
      <c r="U48" s="9">
        <f t="shared" si="5"/>
        <v>9</v>
      </c>
      <c r="V48" s="9">
        <f t="shared" si="5"/>
        <v>8</v>
      </c>
      <c r="W48" s="9">
        <f t="shared" si="5"/>
        <v>7</v>
      </c>
      <c r="X48" s="9">
        <f t="shared" si="5"/>
        <v>6</v>
      </c>
      <c r="Y48" s="9">
        <f t="shared" si="5"/>
        <v>5</v>
      </c>
      <c r="Z48" s="9">
        <f t="shared" si="5"/>
        <v>4</v>
      </c>
      <c r="AA48" s="9">
        <f t="shared" si="5"/>
        <v>3</v>
      </c>
      <c r="AB48" s="9">
        <f t="shared" si="5"/>
        <v>2</v>
      </c>
      <c r="AC48" s="9">
        <f t="shared" si="5"/>
        <v>1</v>
      </c>
      <c r="AD48" s="17"/>
    </row>
    <row r="49" spans="1:30" s="2" customFormat="1" x14ac:dyDescent="0.25">
      <c r="A49" s="3"/>
      <c r="B49" s="17"/>
      <c r="C49" s="7" t="s">
        <v>62</v>
      </c>
      <c r="D49" s="15">
        <f>_xlfn.RANK.EQ(D71,$D$71:$AC$71)</f>
        <v>17</v>
      </c>
      <c r="E49" s="9">
        <f t="shared" ref="E49:AC49" si="6">_xlfn.RANK.EQ(E71,$D$71:$AC$71)</f>
        <v>22</v>
      </c>
      <c r="F49" s="9">
        <f t="shared" si="6"/>
        <v>24</v>
      </c>
      <c r="G49" s="9">
        <f t="shared" si="6"/>
        <v>26</v>
      </c>
      <c r="H49" s="9">
        <f t="shared" si="6"/>
        <v>25</v>
      </c>
      <c r="I49" s="9">
        <f t="shared" si="6"/>
        <v>23</v>
      </c>
      <c r="J49" s="9">
        <f t="shared" si="6"/>
        <v>21</v>
      </c>
      <c r="K49" s="9">
        <f t="shared" si="6"/>
        <v>20</v>
      </c>
      <c r="L49" s="9">
        <f t="shared" si="6"/>
        <v>19</v>
      </c>
      <c r="M49" s="9">
        <f t="shared" si="6"/>
        <v>18</v>
      </c>
      <c r="N49" s="9">
        <f t="shared" si="6"/>
        <v>16</v>
      </c>
      <c r="O49" s="9">
        <f t="shared" si="6"/>
        <v>15</v>
      </c>
      <c r="P49" s="9">
        <f t="shared" si="6"/>
        <v>14</v>
      </c>
      <c r="Q49" s="9">
        <f t="shared" si="6"/>
        <v>13</v>
      </c>
      <c r="R49" s="9">
        <f t="shared" si="6"/>
        <v>12</v>
      </c>
      <c r="S49" s="9">
        <f t="shared" si="6"/>
        <v>11</v>
      </c>
      <c r="T49" s="9">
        <f t="shared" si="6"/>
        <v>10</v>
      </c>
      <c r="U49" s="9">
        <f t="shared" si="6"/>
        <v>9</v>
      </c>
      <c r="V49" s="9">
        <f t="shared" si="6"/>
        <v>8</v>
      </c>
      <c r="W49" s="9">
        <f t="shared" si="6"/>
        <v>7</v>
      </c>
      <c r="X49" s="9">
        <f t="shared" si="6"/>
        <v>6</v>
      </c>
      <c r="Y49" s="9">
        <f t="shared" si="6"/>
        <v>5</v>
      </c>
      <c r="Z49" s="9">
        <f t="shared" si="6"/>
        <v>4</v>
      </c>
      <c r="AA49" s="9">
        <f t="shared" si="6"/>
        <v>3</v>
      </c>
      <c r="AB49" s="9">
        <f t="shared" si="6"/>
        <v>2</v>
      </c>
      <c r="AC49" s="9">
        <f t="shared" si="6"/>
        <v>1</v>
      </c>
      <c r="AD49" s="17"/>
    </row>
    <row r="50" spans="1:30" s="2" customFormat="1" x14ac:dyDescent="0.25">
      <c r="A50" s="3"/>
      <c r="B50" s="17"/>
      <c r="C50" s="7" t="s">
        <v>92</v>
      </c>
      <c r="D50" s="15">
        <f>_xlfn.RANK.EQ(D75,$D$75:$AC$75)</f>
        <v>1</v>
      </c>
      <c r="E50" s="9">
        <f t="shared" ref="E50:AC50" si="7">_xlfn.RANK.EQ(E75,$D$75:$AC$75)</f>
        <v>2</v>
      </c>
      <c r="F50" s="9">
        <f t="shared" si="7"/>
        <v>3</v>
      </c>
      <c r="G50" s="9">
        <f t="shared" si="7"/>
        <v>4</v>
      </c>
      <c r="H50" s="9">
        <f t="shared" si="7"/>
        <v>5</v>
      </c>
      <c r="I50" s="9">
        <f t="shared" si="7"/>
        <v>6</v>
      </c>
      <c r="J50" s="9">
        <f t="shared" si="7"/>
        <v>7</v>
      </c>
      <c r="K50" s="9">
        <f t="shared" si="7"/>
        <v>8</v>
      </c>
      <c r="L50" s="9">
        <f t="shared" si="7"/>
        <v>9</v>
      </c>
      <c r="M50" s="9">
        <f t="shared" si="7"/>
        <v>10</v>
      </c>
      <c r="N50" s="9">
        <f t="shared" si="7"/>
        <v>11</v>
      </c>
      <c r="O50" s="9">
        <f t="shared" si="7"/>
        <v>12</v>
      </c>
      <c r="P50" s="9">
        <f t="shared" si="7"/>
        <v>13</v>
      </c>
      <c r="Q50" s="9">
        <f t="shared" si="7"/>
        <v>14</v>
      </c>
      <c r="R50" s="9">
        <f t="shared" si="7"/>
        <v>15</v>
      </c>
      <c r="S50" s="9">
        <f t="shared" si="7"/>
        <v>16</v>
      </c>
      <c r="T50" s="9">
        <f t="shared" si="7"/>
        <v>17</v>
      </c>
      <c r="U50" s="9">
        <f t="shared" si="7"/>
        <v>18</v>
      </c>
      <c r="V50" s="9">
        <f t="shared" si="7"/>
        <v>19</v>
      </c>
      <c r="W50" s="9">
        <f t="shared" si="7"/>
        <v>20</v>
      </c>
      <c r="X50" s="9">
        <f t="shared" si="7"/>
        <v>21</v>
      </c>
      <c r="Y50" s="9">
        <f t="shared" si="7"/>
        <v>22</v>
      </c>
      <c r="Z50" s="9">
        <f t="shared" si="7"/>
        <v>23</v>
      </c>
      <c r="AA50" s="9">
        <f t="shared" si="7"/>
        <v>24</v>
      </c>
      <c r="AB50" s="9">
        <f t="shared" si="7"/>
        <v>25</v>
      </c>
      <c r="AC50" s="9">
        <f t="shared" si="7"/>
        <v>26</v>
      </c>
      <c r="AD50" s="17"/>
    </row>
    <row r="51" spans="1:30" s="2" customFormat="1" x14ac:dyDescent="0.25">
      <c r="A51" s="3"/>
      <c r="B51" s="17"/>
      <c r="C51" s="7" t="s">
        <v>94</v>
      </c>
      <c r="D51" s="15">
        <f>_xlfn.RANK.EQ(D77,$D$77:$AC$77)</f>
        <v>1</v>
      </c>
      <c r="E51" s="9">
        <f t="shared" ref="E51:AC51" si="8">_xlfn.RANK.EQ(E77,$D$77:$AC$77)</f>
        <v>2</v>
      </c>
      <c r="F51" s="9">
        <f t="shared" si="8"/>
        <v>3</v>
      </c>
      <c r="G51" s="9">
        <f t="shared" si="8"/>
        <v>4</v>
      </c>
      <c r="H51" s="9">
        <f t="shared" si="8"/>
        <v>5</v>
      </c>
      <c r="I51" s="9">
        <f t="shared" si="8"/>
        <v>6</v>
      </c>
      <c r="J51" s="9">
        <f t="shared" si="8"/>
        <v>7</v>
      </c>
      <c r="K51" s="9">
        <f t="shared" si="8"/>
        <v>8</v>
      </c>
      <c r="L51" s="9">
        <f t="shared" si="8"/>
        <v>9</v>
      </c>
      <c r="M51" s="9">
        <f t="shared" si="8"/>
        <v>10</v>
      </c>
      <c r="N51" s="9">
        <f t="shared" si="8"/>
        <v>11</v>
      </c>
      <c r="O51" s="9">
        <f t="shared" si="8"/>
        <v>12</v>
      </c>
      <c r="P51" s="9">
        <f t="shared" si="8"/>
        <v>13</v>
      </c>
      <c r="Q51" s="9">
        <f t="shared" si="8"/>
        <v>14</v>
      </c>
      <c r="R51" s="9">
        <f t="shared" si="8"/>
        <v>15</v>
      </c>
      <c r="S51" s="9">
        <f t="shared" si="8"/>
        <v>16</v>
      </c>
      <c r="T51" s="9">
        <f t="shared" si="8"/>
        <v>17</v>
      </c>
      <c r="U51" s="9">
        <f t="shared" si="8"/>
        <v>18</v>
      </c>
      <c r="V51" s="9">
        <f t="shared" si="8"/>
        <v>19</v>
      </c>
      <c r="W51" s="9">
        <f t="shared" si="8"/>
        <v>20</v>
      </c>
      <c r="X51" s="9">
        <f t="shared" si="8"/>
        <v>21</v>
      </c>
      <c r="Y51" s="9">
        <f t="shared" si="8"/>
        <v>22</v>
      </c>
      <c r="Z51" s="9">
        <f t="shared" si="8"/>
        <v>23</v>
      </c>
      <c r="AA51" s="9">
        <f t="shared" si="8"/>
        <v>24</v>
      </c>
      <c r="AB51" s="9">
        <f t="shared" si="8"/>
        <v>25</v>
      </c>
      <c r="AC51" s="9">
        <f t="shared" si="8"/>
        <v>26</v>
      </c>
      <c r="AD51" s="17"/>
    </row>
    <row r="52" spans="1:30" s="2" customFormat="1" x14ac:dyDescent="0.25">
      <c r="A52" s="3"/>
      <c r="B52" s="17"/>
      <c r="C52" s="7" t="s">
        <v>96</v>
      </c>
      <c r="D52" s="15">
        <f>_xlfn.RANK.EQ(D79,$D$79:$AC$79)</f>
        <v>1</v>
      </c>
      <c r="E52" s="9">
        <f t="shared" ref="E52:AC52" si="9">_xlfn.RANK.EQ(E79,$D$79:$AC$79)</f>
        <v>2</v>
      </c>
      <c r="F52" s="9">
        <f t="shared" si="9"/>
        <v>3</v>
      </c>
      <c r="G52" s="9">
        <f t="shared" si="9"/>
        <v>4</v>
      </c>
      <c r="H52" s="9">
        <f t="shared" si="9"/>
        <v>5</v>
      </c>
      <c r="I52" s="9">
        <f t="shared" si="9"/>
        <v>6</v>
      </c>
      <c r="J52" s="9">
        <f t="shared" si="9"/>
        <v>7</v>
      </c>
      <c r="K52" s="9">
        <f t="shared" si="9"/>
        <v>8</v>
      </c>
      <c r="L52" s="9">
        <f t="shared" si="9"/>
        <v>9</v>
      </c>
      <c r="M52" s="9">
        <f t="shared" si="9"/>
        <v>10</v>
      </c>
      <c r="N52" s="9">
        <f t="shared" si="9"/>
        <v>11</v>
      </c>
      <c r="O52" s="9">
        <f t="shared" si="9"/>
        <v>12</v>
      </c>
      <c r="P52" s="9">
        <f t="shared" si="9"/>
        <v>13</v>
      </c>
      <c r="Q52" s="9">
        <f t="shared" si="9"/>
        <v>14</v>
      </c>
      <c r="R52" s="9">
        <f t="shared" si="9"/>
        <v>15</v>
      </c>
      <c r="S52" s="9">
        <f t="shared" si="9"/>
        <v>16</v>
      </c>
      <c r="T52" s="9">
        <f t="shared" si="9"/>
        <v>17</v>
      </c>
      <c r="U52" s="9">
        <f t="shared" si="9"/>
        <v>18</v>
      </c>
      <c r="V52" s="9">
        <f t="shared" si="9"/>
        <v>19</v>
      </c>
      <c r="W52" s="9">
        <f t="shared" si="9"/>
        <v>20</v>
      </c>
      <c r="X52" s="9">
        <f t="shared" si="9"/>
        <v>21</v>
      </c>
      <c r="Y52" s="9">
        <f t="shared" si="9"/>
        <v>22</v>
      </c>
      <c r="Z52" s="9">
        <f t="shared" si="9"/>
        <v>23</v>
      </c>
      <c r="AA52" s="9">
        <f t="shared" si="9"/>
        <v>24</v>
      </c>
      <c r="AB52" s="9">
        <f t="shared" si="9"/>
        <v>25</v>
      </c>
      <c r="AC52" s="9">
        <f t="shared" si="9"/>
        <v>26</v>
      </c>
      <c r="AD52" s="17"/>
    </row>
    <row r="53" spans="1:30" s="2" customFormat="1" x14ac:dyDescent="0.25">
      <c r="A53" s="3"/>
      <c r="B53" s="17"/>
      <c r="C53" s="7" t="s">
        <v>99</v>
      </c>
      <c r="D53" s="15">
        <f>_xlfn.RANK.EQ(D81,$D$81:$AC$81)</f>
        <v>1</v>
      </c>
      <c r="E53" s="9">
        <f t="shared" ref="E53:AC53" si="10">_xlfn.RANK.EQ(E81,$D$81:$AC$81)</f>
        <v>2</v>
      </c>
      <c r="F53" s="9">
        <f t="shared" si="10"/>
        <v>3</v>
      </c>
      <c r="G53" s="9">
        <f t="shared" si="10"/>
        <v>4</v>
      </c>
      <c r="H53" s="9">
        <f t="shared" si="10"/>
        <v>5</v>
      </c>
      <c r="I53" s="9">
        <f t="shared" si="10"/>
        <v>6</v>
      </c>
      <c r="J53" s="9">
        <f t="shared" si="10"/>
        <v>7</v>
      </c>
      <c r="K53" s="9">
        <f t="shared" si="10"/>
        <v>8</v>
      </c>
      <c r="L53" s="9">
        <f t="shared" si="10"/>
        <v>9</v>
      </c>
      <c r="M53" s="9">
        <f t="shared" si="10"/>
        <v>10</v>
      </c>
      <c r="N53" s="9">
        <f t="shared" si="10"/>
        <v>11</v>
      </c>
      <c r="O53" s="9">
        <f t="shared" si="10"/>
        <v>13</v>
      </c>
      <c r="P53" s="9">
        <f t="shared" si="10"/>
        <v>16</v>
      </c>
      <c r="Q53" s="9">
        <f t="shared" si="10"/>
        <v>18</v>
      </c>
      <c r="R53" s="9">
        <f t="shared" si="10"/>
        <v>21</v>
      </c>
      <c r="S53" s="9">
        <f t="shared" si="10"/>
        <v>23</v>
      </c>
      <c r="T53" s="9">
        <f t="shared" si="10"/>
        <v>25</v>
      </c>
      <c r="U53" s="9">
        <f t="shared" si="10"/>
        <v>26</v>
      </c>
      <c r="V53" s="9">
        <f t="shared" si="10"/>
        <v>24</v>
      </c>
      <c r="W53" s="9">
        <f t="shared" si="10"/>
        <v>22</v>
      </c>
      <c r="X53" s="9">
        <f t="shared" si="10"/>
        <v>20</v>
      </c>
      <c r="Y53" s="9">
        <f t="shared" si="10"/>
        <v>19</v>
      </c>
      <c r="Z53" s="9">
        <f t="shared" si="10"/>
        <v>17</v>
      </c>
      <c r="AA53" s="9">
        <f t="shared" si="10"/>
        <v>15</v>
      </c>
      <c r="AB53" s="9">
        <f t="shared" si="10"/>
        <v>14</v>
      </c>
      <c r="AC53" s="9">
        <f t="shared" si="10"/>
        <v>12</v>
      </c>
      <c r="AD53" s="17"/>
    </row>
    <row r="54" spans="1:30" s="2" customFormat="1" x14ac:dyDescent="0.25">
      <c r="A54" s="3"/>
      <c r="B54" s="17"/>
      <c r="C54" s="7" t="s">
        <v>150</v>
      </c>
      <c r="D54" s="15">
        <f>_xlfn.RANK.EQ(D83,$D$83:$AC$83)</f>
        <v>1</v>
      </c>
      <c r="E54" s="9">
        <f t="shared" ref="E54:AC54" si="11">_xlfn.RANK.EQ(E83,$D$83:$AC$83)</f>
        <v>2</v>
      </c>
      <c r="F54" s="9">
        <f t="shared" si="11"/>
        <v>3</v>
      </c>
      <c r="G54" s="9">
        <f t="shared" si="11"/>
        <v>4</v>
      </c>
      <c r="H54" s="9">
        <f t="shared" si="11"/>
        <v>5</v>
      </c>
      <c r="I54" s="9">
        <f t="shared" si="11"/>
        <v>6</v>
      </c>
      <c r="J54" s="9">
        <f t="shared" si="11"/>
        <v>7</v>
      </c>
      <c r="K54" s="9">
        <f t="shared" si="11"/>
        <v>10</v>
      </c>
      <c r="L54" s="9">
        <f t="shared" si="11"/>
        <v>13</v>
      </c>
      <c r="M54" s="9">
        <f t="shared" si="11"/>
        <v>16</v>
      </c>
      <c r="N54" s="9">
        <f t="shared" si="11"/>
        <v>18</v>
      </c>
      <c r="O54" s="9">
        <f t="shared" si="11"/>
        <v>21</v>
      </c>
      <c r="P54" s="9">
        <f t="shared" si="11"/>
        <v>23</v>
      </c>
      <c r="Q54" s="9">
        <f t="shared" si="11"/>
        <v>25</v>
      </c>
      <c r="R54" s="9">
        <f t="shared" si="11"/>
        <v>26</v>
      </c>
      <c r="S54" s="9">
        <f t="shared" si="11"/>
        <v>24</v>
      </c>
      <c r="T54" s="9">
        <f t="shared" si="11"/>
        <v>22</v>
      </c>
      <c r="U54" s="9">
        <f t="shared" si="11"/>
        <v>20</v>
      </c>
      <c r="V54" s="9">
        <f t="shared" si="11"/>
        <v>19</v>
      </c>
      <c r="W54" s="9">
        <f t="shared" si="11"/>
        <v>17</v>
      </c>
      <c r="X54" s="9">
        <f t="shared" si="11"/>
        <v>15</v>
      </c>
      <c r="Y54" s="9">
        <f t="shared" si="11"/>
        <v>14</v>
      </c>
      <c r="Z54" s="9">
        <f t="shared" si="11"/>
        <v>12</v>
      </c>
      <c r="AA54" s="9">
        <f t="shared" si="11"/>
        <v>11</v>
      </c>
      <c r="AB54" s="9">
        <f t="shared" si="11"/>
        <v>9</v>
      </c>
      <c r="AC54" s="9">
        <f t="shared" si="11"/>
        <v>8</v>
      </c>
      <c r="AD54" s="17"/>
    </row>
    <row r="55" spans="1:30" s="2" customFormat="1" x14ac:dyDescent="0.25">
      <c r="A55" s="3"/>
      <c r="B55" s="17"/>
      <c r="C55" s="30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17"/>
    </row>
    <row r="56" spans="1:30" s="2" customFormat="1" x14ac:dyDescent="0.25">
      <c r="A56" s="3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s="2" customFormat="1" x14ac:dyDescent="0.25">
      <c r="A57" s="3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x14ac:dyDescent="0.25">
      <c r="B58" s="26"/>
      <c r="C58" s="57" t="s">
        <v>0</v>
      </c>
      <c r="D58" s="58" t="s">
        <v>1</v>
      </c>
      <c r="E58" s="58" t="s">
        <v>2</v>
      </c>
      <c r="F58" s="58" t="s">
        <v>3</v>
      </c>
      <c r="G58" s="58" t="s">
        <v>4</v>
      </c>
      <c r="H58" s="58" t="s">
        <v>5</v>
      </c>
      <c r="I58" s="58" t="s">
        <v>6</v>
      </c>
      <c r="J58" s="58" t="s">
        <v>7</v>
      </c>
      <c r="K58" s="58" t="s">
        <v>8</v>
      </c>
      <c r="L58" s="58" t="s">
        <v>9</v>
      </c>
      <c r="M58" s="58" t="s">
        <v>10</v>
      </c>
      <c r="N58" s="58" t="s">
        <v>11</v>
      </c>
      <c r="O58" s="58" t="s">
        <v>12</v>
      </c>
      <c r="P58" s="58" t="s">
        <v>13</v>
      </c>
      <c r="Q58" s="58" t="s">
        <v>14</v>
      </c>
      <c r="R58" s="58" t="s">
        <v>15</v>
      </c>
      <c r="S58" s="58" t="s">
        <v>16</v>
      </c>
      <c r="T58" s="58" t="s">
        <v>17</v>
      </c>
      <c r="U58" s="58" t="s">
        <v>18</v>
      </c>
      <c r="V58" s="58" t="s">
        <v>19</v>
      </c>
      <c r="W58" s="58" t="s">
        <v>20</v>
      </c>
      <c r="X58" s="58" t="s">
        <v>21</v>
      </c>
      <c r="Y58" s="58" t="s">
        <v>22</v>
      </c>
      <c r="Z58" s="58" t="s">
        <v>23</v>
      </c>
      <c r="AA58" s="58" t="s">
        <v>24</v>
      </c>
      <c r="AB58" s="58" t="s">
        <v>25</v>
      </c>
      <c r="AC58" s="58" t="s">
        <v>26</v>
      </c>
      <c r="AD58" s="26"/>
    </row>
    <row r="59" spans="1:30" x14ac:dyDescent="0.25">
      <c r="B59" s="26"/>
      <c r="C59" s="59" t="s">
        <v>41</v>
      </c>
      <c r="D59" s="60">
        <f>MAX(D39:AC39)</f>
        <v>0.51749999999999996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26"/>
    </row>
    <row r="60" spans="1:30" x14ac:dyDescent="0.25">
      <c r="B60" s="26"/>
      <c r="C60" s="59" t="s">
        <v>42</v>
      </c>
      <c r="D60" s="62">
        <f>10^(($D$59-$O$16*D5-$O$15)*LOG($AC$13,10)/-$O$15+LOG($T$12))</f>
        <v>100</v>
      </c>
      <c r="E60" s="63">
        <f t="shared" ref="E60:AC60" si="12">10^(($D$59-$O$16*E5-$O$15)*LOG($AC$13,10)/-$O$15+LOG($T$12))</f>
        <v>106.47197099988659</v>
      </c>
      <c r="F60" s="63">
        <f t="shared" si="12"/>
        <v>113.36280608600687</v>
      </c>
      <c r="G60" s="63">
        <f t="shared" si="12"/>
        <v>120.69961402055085</v>
      </c>
      <c r="H60" s="63">
        <f t="shared" si="12"/>
        <v>128.51125803693603</v>
      </c>
      <c r="I60" s="63">
        <f t="shared" si="12"/>
        <v>136.82846938867576</v>
      </c>
      <c r="J60" s="63">
        <f t="shared" si="12"/>
        <v>145.6839682470995</v>
      </c>
      <c r="K60" s="63">
        <f t="shared" si="12"/>
        <v>155.11259242353572</v>
      </c>
      <c r="L60" s="63">
        <f t="shared" si="12"/>
        <v>165.15143442235916</v>
      </c>
      <c r="M60" s="63">
        <f t="shared" si="12"/>
        <v>175.83998736407091</v>
      </c>
      <c r="N60" s="63">
        <f t="shared" si="12"/>
        <v>187.22030035247772</v>
      </c>
      <c r="O60" s="63">
        <f t="shared" si="12"/>
        <v>199.33714389719057</v>
      </c>
      <c r="P60" s="63">
        <f t="shared" si="12"/>
        <v>212.23818604221887</v>
      </c>
      <c r="Q60" s="63">
        <f t="shared" si="12"/>
        <v>225.97417989355634</v>
      </c>
      <c r="R60" s="63">
        <f t="shared" si="12"/>
        <v>240.59916328349897</v>
      </c>
      <c r="S60" s="63">
        <f t="shared" si="12"/>
        <v>256.17067135717673</v>
      </c>
      <c r="T60" s="63">
        <f t="shared" si="12"/>
        <v>272.74996291762784</v>
      </c>
      <c r="U60" s="63">
        <f t="shared" si="12"/>
        <v>290.40226141985806</v>
      </c>
      <c r="V60" s="63">
        <f t="shared" si="12"/>
        <v>309.19701156196601</v>
      </c>
      <c r="W60" s="63">
        <f t="shared" si="12"/>
        <v>329.20815248277228</v>
      </c>
      <c r="X60" s="63">
        <f t="shared" si="12"/>
        <v>350.51440864071958</v>
      </c>
      <c r="Y60" s="63">
        <f t="shared" si="12"/>
        <v>373.1995995183708</v>
      </c>
      <c r="Z60" s="63">
        <f t="shared" si="12"/>
        <v>397.35296937089214</v>
      </c>
      <c r="AA60" s="63">
        <f t="shared" si="12"/>
        <v>423.06953831576436</v>
      </c>
      <c r="AB60" s="63">
        <f t="shared" si="12"/>
        <v>450.45047614491449</v>
      </c>
      <c r="AC60" s="63">
        <f t="shared" si="12"/>
        <v>479.60350032986469</v>
      </c>
      <c r="AD60" s="26"/>
    </row>
    <row r="61" spans="1:30" x14ac:dyDescent="0.2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 x14ac:dyDescent="0.25">
      <c r="B62" s="26"/>
      <c r="C62" s="57" t="s">
        <v>0</v>
      </c>
      <c r="D62" s="58" t="s">
        <v>1</v>
      </c>
      <c r="E62" s="58" t="s">
        <v>2</v>
      </c>
      <c r="F62" s="58" t="s">
        <v>3</v>
      </c>
      <c r="G62" s="58" t="s">
        <v>4</v>
      </c>
      <c r="H62" s="58" t="s">
        <v>5</v>
      </c>
      <c r="I62" s="58" t="s">
        <v>6</v>
      </c>
      <c r="J62" s="58" t="s">
        <v>7</v>
      </c>
      <c r="K62" s="58" t="s">
        <v>8</v>
      </c>
      <c r="L62" s="58" t="s">
        <v>9</v>
      </c>
      <c r="M62" s="58" t="s">
        <v>10</v>
      </c>
      <c r="N62" s="58" t="s">
        <v>11</v>
      </c>
      <c r="O62" s="58" t="s">
        <v>12</v>
      </c>
      <c r="P62" s="58" t="s">
        <v>13</v>
      </c>
      <c r="Q62" s="58" t="s">
        <v>14</v>
      </c>
      <c r="R62" s="58" t="s">
        <v>15</v>
      </c>
      <c r="S62" s="58" t="s">
        <v>16</v>
      </c>
      <c r="T62" s="58" t="s">
        <v>17</v>
      </c>
      <c r="U62" s="58" t="s">
        <v>18</v>
      </c>
      <c r="V62" s="58" t="s">
        <v>19</v>
      </c>
      <c r="W62" s="58" t="s">
        <v>20</v>
      </c>
      <c r="X62" s="58" t="s">
        <v>21</v>
      </c>
      <c r="Y62" s="58" t="s">
        <v>22</v>
      </c>
      <c r="Z62" s="58" t="s">
        <v>23</v>
      </c>
      <c r="AA62" s="58" t="s">
        <v>24</v>
      </c>
      <c r="AB62" s="58" t="s">
        <v>25</v>
      </c>
      <c r="AC62" s="58" t="s">
        <v>26</v>
      </c>
      <c r="AD62" s="26"/>
    </row>
    <row r="63" spans="1:30" x14ac:dyDescent="0.25">
      <c r="B63" s="26"/>
      <c r="C63" s="64" t="s">
        <v>58</v>
      </c>
      <c r="D63" s="60">
        <f>$O$20*D5+($O$19-$O$19*LOG(D6/$T$12)/LOG($AC$13))</f>
        <v>0.32450000000000001</v>
      </c>
      <c r="E63" s="61">
        <f t="shared" ref="E63:AC63" si="13">$O$20*E5+($O$19-$O$19*LOG(E6/$T$12)/LOG($AC$13))</f>
        <v>0.23294415782963751</v>
      </c>
      <c r="F63" s="61">
        <f t="shared" si="13"/>
        <v>0.18955584217036248</v>
      </c>
      <c r="G63" s="61">
        <f t="shared" si="13"/>
        <v>0.16588831565927506</v>
      </c>
      <c r="H63" s="61">
        <f t="shared" si="13"/>
        <v>0.15302667948882182</v>
      </c>
      <c r="I63" s="61">
        <f t="shared" si="13"/>
        <v>0.14699999999999999</v>
      </c>
      <c r="J63" s="61">
        <f t="shared" si="13"/>
        <v>0.14569006024949244</v>
      </c>
      <c r="K63" s="61">
        <f t="shared" si="13"/>
        <v>0.14783247348891265</v>
      </c>
      <c r="L63" s="61">
        <f t="shared" si="13"/>
        <v>0.15261168434072497</v>
      </c>
      <c r="M63" s="61">
        <f t="shared" si="13"/>
        <v>0.15947083731845932</v>
      </c>
      <c r="N63" s="61">
        <f t="shared" si="13"/>
        <v>0.16801275006826821</v>
      </c>
      <c r="O63" s="61">
        <f t="shared" si="13"/>
        <v>0.17794415782963746</v>
      </c>
      <c r="P63" s="61">
        <f t="shared" si="13"/>
        <v>0.18904235211047682</v>
      </c>
      <c r="Q63" s="61">
        <f t="shared" si="13"/>
        <v>0.20113421807912996</v>
      </c>
      <c r="R63" s="61">
        <f t="shared" si="13"/>
        <v>0.21408252165918423</v>
      </c>
      <c r="S63" s="61">
        <f t="shared" si="13"/>
        <v>0.22777663131855014</v>
      </c>
      <c r="T63" s="61">
        <f t="shared" si="13"/>
        <v>0.24212605761862926</v>
      </c>
      <c r="U63" s="61">
        <f t="shared" si="13"/>
        <v>0.25705584217036248</v>
      </c>
      <c r="V63" s="61">
        <f t="shared" si="13"/>
        <v>0.27250319494865094</v>
      </c>
      <c r="W63" s="61">
        <f t="shared" si="13"/>
        <v>0.28841499514809676</v>
      </c>
      <c r="X63" s="61">
        <f t="shared" si="13"/>
        <v>0.30474590241985483</v>
      </c>
      <c r="Y63" s="61">
        <f t="shared" si="13"/>
        <v>0.32145690789790565</v>
      </c>
      <c r="Z63" s="61">
        <f t="shared" si="13"/>
        <v>0.33851420757999123</v>
      </c>
      <c r="AA63" s="61">
        <f t="shared" si="13"/>
        <v>0.35588831565927509</v>
      </c>
      <c r="AB63" s="61">
        <f t="shared" si="13"/>
        <v>0.37355335897764358</v>
      </c>
      <c r="AC63" s="61">
        <f t="shared" si="13"/>
        <v>0.3914865099401143</v>
      </c>
      <c r="AD63" s="26"/>
    </row>
    <row r="64" spans="1:30" x14ac:dyDescent="0.25">
      <c r="B64" s="26"/>
      <c r="C64" s="59" t="s">
        <v>63</v>
      </c>
      <c r="D64" s="62">
        <f>10^((MAX($D$63:$AC$63)-$O$20*D5-$O$19)*LOG($AC$13,10)/-$O$19+LOG($T$12))</f>
        <v>67.026706269118321</v>
      </c>
      <c r="E64" s="63">
        <f t="shared" ref="E64:AC64" si="14">10^((MAX($D$63:$AC$63)-$O$20*E5-$O$19)*LOG($AC$13,10)/-$O$19+LOG($T$12))</f>
        <v>77.588418065950719</v>
      </c>
      <c r="F64" s="63">
        <f t="shared" si="14"/>
        <v>89.814388220212564</v>
      </c>
      <c r="G64" s="63">
        <f t="shared" si="14"/>
        <v>103.96686171013782</v>
      </c>
      <c r="H64" s="63">
        <f t="shared" si="14"/>
        <v>120.34940668250704</v>
      </c>
      <c r="I64" s="63">
        <f t="shared" si="14"/>
        <v>139.31342593771032</v>
      </c>
      <c r="J64" s="63">
        <f t="shared" si="14"/>
        <v>161.265694459987</v>
      </c>
      <c r="K64" s="63">
        <f t="shared" si="14"/>
        <v>186.67708467158033</v>
      </c>
      <c r="L64" s="63">
        <f t="shared" si="14"/>
        <v>216.0926665660246</v>
      </c>
      <c r="M64" s="63">
        <f t="shared" si="14"/>
        <v>250.14339936670373</v>
      </c>
      <c r="N64" s="63">
        <f t="shared" si="14"/>
        <v>289.55966549476693</v>
      </c>
      <c r="O64" s="63">
        <f t="shared" si="14"/>
        <v>335.18693714770762</v>
      </c>
      <c r="P64" s="63">
        <f t="shared" si="14"/>
        <v>388.00391153405292</v>
      </c>
      <c r="Q64" s="63">
        <f t="shared" si="14"/>
        <v>449.14350376185064</v>
      </c>
      <c r="R64" s="63">
        <f t="shared" si="14"/>
        <v>519.91714767485678</v>
      </c>
      <c r="S64" s="63">
        <f t="shared" si="14"/>
        <v>601.84292588519077</v>
      </c>
      <c r="T64" s="63">
        <f t="shared" si="14"/>
        <v>696.67813238690746</v>
      </c>
      <c r="U64" s="63">
        <f t="shared" si="14"/>
        <v>806.45696621297179</v>
      </c>
      <c r="V64" s="63">
        <f t="shared" si="14"/>
        <v>933.53416465817679</v>
      </c>
      <c r="W64" s="63">
        <f t="shared" si="14"/>
        <v>1080.6355119932039</v>
      </c>
      <c r="X64" s="63">
        <f t="shared" si="14"/>
        <v>1250.9163070731374</v>
      </c>
      <c r="Y64" s="63">
        <f t="shared" si="14"/>
        <v>1448.0290439606958</v>
      </c>
      <c r="Z64" s="63">
        <f t="shared" si="14"/>
        <v>1676.2017573020059</v>
      </c>
      <c r="AA64" s="63">
        <f t="shared" si="14"/>
        <v>1940.3287129498995</v>
      </c>
      <c r="AB64" s="63">
        <f t="shared" si="14"/>
        <v>2246.0753891331738</v>
      </c>
      <c r="AC64" s="63">
        <f t="shared" si="14"/>
        <v>2600.0000000000027</v>
      </c>
      <c r="AD64" s="26"/>
    </row>
    <row r="65" spans="2:30" x14ac:dyDescent="0.25">
      <c r="B65" s="26"/>
      <c r="C65" s="64" t="s">
        <v>59</v>
      </c>
      <c r="D65" s="62">
        <f>$O$22*D5+($O$21-$O$21*LOG(D6/$T$12)/LOG($AC$13))</f>
        <v>0.42100000000000004</v>
      </c>
      <c r="E65" s="63">
        <f t="shared" ref="E65:AC65" si="15">$O$22*E5+($O$21-$O$21*LOG(E6/$T$12)/LOG($AC$13))</f>
        <v>0.28725887710618336</v>
      </c>
      <c r="F65" s="63">
        <f t="shared" si="15"/>
        <v>0.21774112289381664</v>
      </c>
      <c r="G65" s="63">
        <f t="shared" si="15"/>
        <v>0.17451775421236676</v>
      </c>
      <c r="H65" s="63">
        <f t="shared" si="15"/>
        <v>0.14570223931842907</v>
      </c>
      <c r="I65" s="63">
        <f t="shared" si="15"/>
        <v>0.126</v>
      </c>
      <c r="J65" s="63">
        <f t="shared" si="15"/>
        <v>0.11258674699932328</v>
      </c>
      <c r="K65" s="63">
        <f t="shared" si="15"/>
        <v>0.10377663131855017</v>
      </c>
      <c r="L65" s="63">
        <f t="shared" si="15"/>
        <v>9.848224578763326E-2</v>
      </c>
      <c r="M65" s="63">
        <f t="shared" si="15"/>
        <v>9.5961116424612497E-2</v>
      </c>
      <c r="N65" s="63">
        <f t="shared" si="15"/>
        <v>9.5683666757690911E-2</v>
      </c>
      <c r="O65" s="63">
        <f t="shared" si="15"/>
        <v>9.7258877106183306E-2</v>
      </c>
      <c r="P65" s="63">
        <f t="shared" si="15"/>
        <v>0.10038980281396914</v>
      </c>
      <c r="Q65" s="63">
        <f t="shared" si="15"/>
        <v>0.10484562410550663</v>
      </c>
      <c r="R65" s="63">
        <f t="shared" si="15"/>
        <v>0.11044336221224565</v>
      </c>
      <c r="S65" s="63">
        <f t="shared" si="15"/>
        <v>0.11703550842473348</v>
      </c>
      <c r="T65" s="63">
        <f t="shared" si="15"/>
        <v>0.12450141015817229</v>
      </c>
      <c r="U65" s="63">
        <f t="shared" si="15"/>
        <v>0.13274112289381657</v>
      </c>
      <c r="V65" s="63">
        <f t="shared" si="15"/>
        <v>0.14167092659820135</v>
      </c>
      <c r="W65" s="63">
        <f t="shared" si="15"/>
        <v>0.1512199935307959</v>
      </c>
      <c r="X65" s="63">
        <f t="shared" si="15"/>
        <v>0.16132786989313991</v>
      </c>
      <c r="Y65" s="63">
        <f t="shared" si="15"/>
        <v>0.17194254386387442</v>
      </c>
      <c r="Z65" s="63">
        <f t="shared" si="15"/>
        <v>0.18301894343998815</v>
      </c>
      <c r="AA65" s="63">
        <f t="shared" si="15"/>
        <v>0.19451775421236672</v>
      </c>
      <c r="AB65" s="63">
        <f t="shared" si="15"/>
        <v>0.20640447863685818</v>
      </c>
      <c r="AC65" s="63">
        <f t="shared" si="15"/>
        <v>0.21864867992015247</v>
      </c>
      <c r="AD65" s="26"/>
    </row>
    <row r="66" spans="2:30" x14ac:dyDescent="0.25">
      <c r="B66" s="26"/>
      <c r="C66" s="59" t="s">
        <v>64</v>
      </c>
      <c r="D66" s="62">
        <f>10^((MAX($D$65:$AC$65)-$O$22*D5-$O$21)*LOG($AC$13,10)/-$O$21+LOG($T$12))</f>
        <v>100</v>
      </c>
      <c r="E66" s="63">
        <f t="shared" ref="E66:AC66" si="16">10^((MAX($D$65:$AC$65)-$O$22*E5-$O$21)*LOG($AC$13,10)/-$O$21+LOG($T$12))</f>
        <v>109.86337607253419</v>
      </c>
      <c r="F66" s="63">
        <f t="shared" si="16"/>
        <v>120.69961402055085</v>
      </c>
      <c r="G66" s="63">
        <f t="shared" si="16"/>
        <v>132.60467086949495</v>
      </c>
      <c r="H66" s="63">
        <f t="shared" si="16"/>
        <v>145.68396824709939</v>
      </c>
      <c r="I66" s="63">
        <f t="shared" si="16"/>
        <v>160.05332591270218</v>
      </c>
      <c r="J66" s="63">
        <f t="shared" si="16"/>
        <v>175.83998736407091</v>
      </c>
      <c r="K66" s="63">
        <f t="shared" si="16"/>
        <v>193.1837466036859</v>
      </c>
      <c r="L66" s="63">
        <f t="shared" si="16"/>
        <v>212.23818604221887</v>
      </c>
      <c r="M66" s="63">
        <f t="shared" si="16"/>
        <v>233.1720365010876</v>
      </c>
      <c r="N66" s="63">
        <f t="shared" si="16"/>
        <v>256.1706713571765</v>
      </c>
      <c r="O66" s="63">
        <f t="shared" si="16"/>
        <v>281.43774806067057</v>
      </c>
      <c r="P66" s="63">
        <f t="shared" si="16"/>
        <v>309.19701156196601</v>
      </c>
      <c r="Q66" s="63">
        <f t="shared" si="16"/>
        <v>339.69427561735961</v>
      </c>
      <c r="R66" s="63">
        <f t="shared" si="16"/>
        <v>373.1995995183708</v>
      </c>
      <c r="S66" s="63">
        <f t="shared" si="16"/>
        <v>410.00967952005868</v>
      </c>
      <c r="T66" s="63">
        <f t="shared" si="16"/>
        <v>450.45047614491449</v>
      </c>
      <c r="U66" s="63">
        <f t="shared" si="16"/>
        <v>494.88010062760861</v>
      </c>
      <c r="V66" s="63">
        <f t="shared" si="16"/>
        <v>543.6919860606456</v>
      </c>
      <c r="W66" s="63">
        <f t="shared" si="16"/>
        <v>597.31837132203702</v>
      </c>
      <c r="X66" s="63">
        <f t="shared" si="16"/>
        <v>656.23412863586555</v>
      </c>
      <c r="Y66" s="63">
        <f t="shared" si="16"/>
        <v>720.96096865953848</v>
      </c>
      <c r="Z66" s="63">
        <f t="shared" si="16"/>
        <v>792.07206033461455</v>
      </c>
      <c r="AA66" s="63">
        <f t="shared" si="16"/>
        <v>870.19710641088795</v>
      </c>
      <c r="AB66" s="63">
        <f t="shared" si="16"/>
        <v>956.0279195885048</v>
      </c>
      <c r="AC66" s="63">
        <f t="shared" si="16"/>
        <v>1050.3245486559435</v>
      </c>
      <c r="AD66" s="26"/>
    </row>
    <row r="67" spans="2:30" x14ac:dyDescent="0.25">
      <c r="B67" s="26"/>
      <c r="C67" s="64" t="s">
        <v>60</v>
      </c>
      <c r="D67" s="62">
        <f>$O$24*D5+($O$23-$O$23*LOG(D6/$T$12)/LOG($AC$13))</f>
        <v>0.80700000000000005</v>
      </c>
      <c r="E67" s="63">
        <f t="shared" ref="E67:AC67" si="17">$O$24*E5+($O$23-$O$23*LOG(E6/$T$12)/LOG($AC$13))</f>
        <v>0.50451775421236678</v>
      </c>
      <c r="F67" s="63">
        <f t="shared" si="17"/>
        <v>0.3304822457876333</v>
      </c>
      <c r="G67" s="63">
        <f t="shared" si="17"/>
        <v>0.20903550842473348</v>
      </c>
      <c r="H67" s="63">
        <f t="shared" si="17"/>
        <v>0.11640447863685817</v>
      </c>
      <c r="I67" s="63">
        <f t="shared" si="17"/>
        <v>4.1999999999999989E-2</v>
      </c>
      <c r="J67" s="63">
        <f t="shared" si="17"/>
        <v>-1.9826506001353439E-2</v>
      </c>
      <c r="K67" s="63">
        <f t="shared" si="17"/>
        <v>-7.2446737362899694E-2</v>
      </c>
      <c r="L67" s="63">
        <f t="shared" si="17"/>
        <v>-0.1180355084247335</v>
      </c>
      <c r="M67" s="63">
        <f t="shared" si="17"/>
        <v>-0.15807776715077501</v>
      </c>
      <c r="N67" s="63">
        <f t="shared" si="17"/>
        <v>-0.19363266648461816</v>
      </c>
      <c r="O67" s="63">
        <f t="shared" si="17"/>
        <v>-0.22548224578763343</v>
      </c>
      <c r="P67" s="63">
        <f t="shared" si="17"/>
        <v>-0.25422039437206179</v>
      </c>
      <c r="Q67" s="63">
        <f t="shared" si="17"/>
        <v>-0.28030875178898673</v>
      </c>
      <c r="R67" s="63">
        <f t="shared" si="17"/>
        <v>-0.30411327557550871</v>
      </c>
      <c r="S67" s="63">
        <f t="shared" si="17"/>
        <v>-0.32592898315053309</v>
      </c>
      <c r="T67" s="63">
        <f t="shared" si="17"/>
        <v>-0.3459971796836554</v>
      </c>
      <c r="U67" s="63">
        <f t="shared" si="17"/>
        <v>-0.36451775421236687</v>
      </c>
      <c r="V67" s="63">
        <f t="shared" si="17"/>
        <v>-0.38165814680359733</v>
      </c>
      <c r="W67" s="63">
        <f t="shared" si="17"/>
        <v>-0.3975600129384082</v>
      </c>
      <c r="X67" s="63">
        <f t="shared" si="17"/>
        <v>-0.41234426021372023</v>
      </c>
      <c r="Y67" s="63">
        <f t="shared" si="17"/>
        <v>-0.42611491227225112</v>
      </c>
      <c r="Z67" s="63">
        <f t="shared" si="17"/>
        <v>-0.4389621131200237</v>
      </c>
      <c r="AA67" s="63">
        <f t="shared" si="17"/>
        <v>-0.45096449157526663</v>
      </c>
      <c r="AB67" s="63">
        <f t="shared" si="17"/>
        <v>-0.46219104272628375</v>
      </c>
      <c r="AC67" s="63">
        <f t="shared" si="17"/>
        <v>-0.47270264015969521</v>
      </c>
      <c r="AD67" s="26"/>
    </row>
    <row r="68" spans="2:30" x14ac:dyDescent="0.25">
      <c r="B68" s="26"/>
      <c r="C68" s="59" t="s">
        <v>65</v>
      </c>
      <c r="D68" s="62">
        <f>10^((MAX($D$67:$AC$67)-$O$24*D5-$O$23)*LOG($AC$13,10)/-$O$23+LOG($T$12))</f>
        <v>100</v>
      </c>
      <c r="E68" s="63">
        <f t="shared" ref="E68:AC68" si="18">10^((MAX($D$67:$AC$67)-$O$24*E5-$O$23)*LOG($AC$13,10)/-$O$23+LOG($T$12))</f>
        <v>101.58014383440941</v>
      </c>
      <c r="F68" s="63">
        <f t="shared" si="18"/>
        <v>103.18525621419309</v>
      </c>
      <c r="G68" s="63">
        <f t="shared" si="18"/>
        <v>104.81573167828117</v>
      </c>
      <c r="H68" s="63">
        <f t="shared" si="18"/>
        <v>106.47197099988659</v>
      </c>
      <c r="I68" s="63">
        <f t="shared" si="18"/>
        <v>108.15438128501543</v>
      </c>
      <c r="J68" s="63">
        <f t="shared" si="18"/>
        <v>109.86337607253429</v>
      </c>
      <c r="K68" s="63">
        <f t="shared" si="18"/>
        <v>111.59937543581842</v>
      </c>
      <c r="L68" s="63">
        <f t="shared" si="18"/>
        <v>113.36280608600687</v>
      </c>
      <c r="M68" s="63">
        <f t="shared" si="18"/>
        <v>115.15410147688836</v>
      </c>
      <c r="N68" s="63">
        <f t="shared" si="18"/>
        <v>116.97370191144502</v>
      </c>
      <c r="O68" s="63">
        <f t="shared" si="18"/>
        <v>118.8220546500791</v>
      </c>
      <c r="P68" s="63">
        <f t="shared" si="18"/>
        <v>120.69961402055085</v>
      </c>
      <c r="Q68" s="63">
        <f t="shared" si="18"/>
        <v>122.6068415296525</v>
      </c>
      <c r="R68" s="63">
        <f t="shared" si="18"/>
        <v>124.54420597664748</v>
      </c>
      <c r="S68" s="63">
        <f t="shared" si="18"/>
        <v>126.51218356850157</v>
      </c>
      <c r="T68" s="63">
        <f t="shared" si="18"/>
        <v>128.5112580369358</v>
      </c>
      <c r="U68" s="63">
        <f t="shared" si="18"/>
        <v>130.54192075732857</v>
      </c>
      <c r="V68" s="63">
        <f t="shared" si="18"/>
        <v>132.60467086949495</v>
      </c>
      <c r="W68" s="63">
        <f t="shared" si="18"/>
        <v>134.70001540037811</v>
      </c>
      <c r="X68" s="63">
        <f t="shared" si="18"/>
        <v>136.82846938867564</v>
      </c>
      <c r="Y68" s="63">
        <f t="shared" si="18"/>
        <v>138.99055601143763</v>
      </c>
      <c r="Z68" s="63">
        <f t="shared" si="18"/>
        <v>141.18680671266367</v>
      </c>
      <c r="AA68" s="63">
        <f t="shared" si="18"/>
        <v>143.4177613339333</v>
      </c>
      <c r="AB68" s="63">
        <f t="shared" si="18"/>
        <v>145.68396824709939</v>
      </c>
      <c r="AC68" s="63">
        <f t="shared" si="18"/>
        <v>147.98598448907896</v>
      </c>
      <c r="AD68" s="26"/>
    </row>
    <row r="69" spans="2:30" x14ac:dyDescent="0.25">
      <c r="B69" s="26"/>
      <c r="C69" s="64" t="s">
        <v>61</v>
      </c>
      <c r="D69" s="62">
        <f>$O$26*D5+($O$25-$O$25*LOG(D6/$T$12)/LOG($AC$13))</f>
        <v>0.13150000000000001</v>
      </c>
      <c r="E69" s="63">
        <f t="shared" ref="E69:AC69" si="19">$O$26*E5+($O$25-$O$25*LOG(E6/$T$12)/LOG($AC$13))</f>
        <v>0.12431471927654586</v>
      </c>
      <c r="F69" s="63">
        <f t="shared" si="19"/>
        <v>0.13318528072345415</v>
      </c>
      <c r="G69" s="63">
        <f t="shared" si="19"/>
        <v>0.14862943855309171</v>
      </c>
      <c r="H69" s="63">
        <f t="shared" si="19"/>
        <v>0.16767555982960727</v>
      </c>
      <c r="I69" s="63">
        <f t="shared" si="19"/>
        <v>0.189</v>
      </c>
      <c r="J69" s="63">
        <f t="shared" si="19"/>
        <v>0.21189668674983081</v>
      </c>
      <c r="K69" s="63">
        <f t="shared" si="19"/>
        <v>0.2359441578296376</v>
      </c>
      <c r="L69" s="63">
        <f t="shared" si="19"/>
        <v>0.26087056144690834</v>
      </c>
      <c r="M69" s="63">
        <f t="shared" si="19"/>
        <v>0.2864902791061531</v>
      </c>
      <c r="N69" s="63">
        <f t="shared" si="19"/>
        <v>0.31267091668942276</v>
      </c>
      <c r="O69" s="63">
        <f t="shared" si="19"/>
        <v>0.33931471927654583</v>
      </c>
      <c r="P69" s="63">
        <f t="shared" si="19"/>
        <v>0.36634745070349228</v>
      </c>
      <c r="Q69" s="63">
        <f t="shared" si="19"/>
        <v>0.39371140602637666</v>
      </c>
      <c r="R69" s="63">
        <f t="shared" si="19"/>
        <v>0.42136084055306144</v>
      </c>
      <c r="S69" s="63">
        <f t="shared" si="19"/>
        <v>0.44925887710618351</v>
      </c>
      <c r="T69" s="63">
        <f t="shared" si="19"/>
        <v>0.47737535253954305</v>
      </c>
      <c r="U69" s="63">
        <f t="shared" si="19"/>
        <v>0.5056852807234542</v>
      </c>
      <c r="V69" s="63">
        <f t="shared" si="19"/>
        <v>0.53416773164955034</v>
      </c>
      <c r="W69" s="63">
        <f t="shared" si="19"/>
        <v>0.56280499838269904</v>
      </c>
      <c r="X69" s="63">
        <f t="shared" si="19"/>
        <v>0.59158196747328495</v>
      </c>
      <c r="Y69" s="63">
        <f t="shared" si="19"/>
        <v>0.62048563596596873</v>
      </c>
      <c r="Z69" s="63">
        <f t="shared" si="19"/>
        <v>0.64950473585999702</v>
      </c>
      <c r="AA69" s="63">
        <f t="shared" si="19"/>
        <v>0.67862943855309166</v>
      </c>
      <c r="AB69" s="63">
        <f t="shared" si="19"/>
        <v>0.70785111965921454</v>
      </c>
      <c r="AC69" s="63">
        <f t="shared" si="19"/>
        <v>0.73716216998003814</v>
      </c>
      <c r="AD69" s="26"/>
    </row>
    <row r="70" spans="2:30" x14ac:dyDescent="0.25">
      <c r="B70" s="26"/>
      <c r="C70" s="59" t="s">
        <v>66</v>
      </c>
      <c r="D70" s="62">
        <f>10^((MAX($D$69:$AC$69)-$O$26*D5-$O$25)*LOG($AC$13,10)/-$O$25+LOG($T$12))</f>
        <v>1.9365657701722256E-3</v>
      </c>
      <c r="E70" s="63">
        <f t="shared" ref="E70:AC70" si="20">10^((MAX($D$69:$AC$69)-$O$26*E5-$O$25)*LOG($AC$13,10)/-$O$25+LOG($T$12))</f>
        <v>3.4052570055677681E-3</v>
      </c>
      <c r="F70" s="63">
        <f t="shared" si="20"/>
        <v>5.9878034883044896E-3</v>
      </c>
      <c r="G70" s="63">
        <f t="shared" si="20"/>
        <v>1.0528952897219997E-2</v>
      </c>
      <c r="H70" s="63">
        <f t="shared" si="20"/>
        <v>1.8514109444040604E-2</v>
      </c>
      <c r="I70" s="63">
        <f t="shared" si="20"/>
        <v>3.2555207706971297E-2</v>
      </c>
      <c r="J70" s="63">
        <f t="shared" si="20"/>
        <v>5.7245073118285278E-2</v>
      </c>
      <c r="K70" s="63">
        <f t="shared" si="20"/>
        <v>0.10065972933774611</v>
      </c>
      <c r="L70" s="63">
        <f t="shared" si="20"/>
        <v>0.17700005534820051</v>
      </c>
      <c r="M70" s="63">
        <f t="shared" si="20"/>
        <v>0.3112368749586738</v>
      </c>
      <c r="N70" s="63">
        <f t="shared" si="20"/>
        <v>0.54727888159966087</v>
      </c>
      <c r="O70" s="63">
        <f t="shared" si="20"/>
        <v>0.96233511625107071</v>
      </c>
      <c r="P70" s="63">
        <f t="shared" si="20"/>
        <v>1.6921699468158991</v>
      </c>
      <c r="Q70" s="63">
        <f t="shared" si="20"/>
        <v>2.9755114206596787</v>
      </c>
      <c r="R70" s="63">
        <f t="shared" si="20"/>
        <v>5.232138906104467</v>
      </c>
      <c r="S70" s="63">
        <f t="shared" si="20"/>
        <v>9.2001923913647392</v>
      </c>
      <c r="T70" s="63">
        <f t="shared" si="20"/>
        <v>16.177617138445918</v>
      </c>
      <c r="U70" s="63">
        <f t="shared" si="20"/>
        <v>28.446719932051096</v>
      </c>
      <c r="V70" s="63">
        <f t="shared" si="20"/>
        <v>50.020708734011194</v>
      </c>
      <c r="W70" s="63">
        <f t="shared" si="20"/>
        <v>87.95640791730392</v>
      </c>
      <c r="X70" s="63">
        <f t="shared" si="20"/>
        <v>154.66253656767765</v>
      </c>
      <c r="Y70" s="63">
        <f t="shared" si="20"/>
        <v>271.95858475755603</v>
      </c>
      <c r="Z70" s="63">
        <f t="shared" si="20"/>
        <v>478.21194107319235</v>
      </c>
      <c r="AA70" s="63">
        <f t="shared" si="20"/>
        <v>840.88781675657845</v>
      </c>
      <c r="AB70" s="63">
        <f t="shared" si="20"/>
        <v>1478.6170307307773</v>
      </c>
      <c r="AC70" s="63">
        <f t="shared" si="20"/>
        <v>2600</v>
      </c>
      <c r="AD70" s="26"/>
    </row>
    <row r="71" spans="2:30" x14ac:dyDescent="0.25">
      <c r="B71" s="26"/>
      <c r="C71" s="64" t="s">
        <v>62</v>
      </c>
      <c r="D71" s="62">
        <f>$O$28*D5+($O$27-$O$27*LOG(D6/$T$12)/LOG($AC$13))</f>
        <v>0.22800000000000001</v>
      </c>
      <c r="E71" s="63">
        <f t="shared" ref="E71:AC71" si="21">$O$28*E5+($O$27-$O$27*LOG(E6/$T$12)/LOG($AC$13))</f>
        <v>0.17862943855309171</v>
      </c>
      <c r="F71" s="63">
        <f t="shared" si="21"/>
        <v>0.16137056144690831</v>
      </c>
      <c r="G71" s="63">
        <f t="shared" si="21"/>
        <v>0.15725887710618339</v>
      </c>
      <c r="H71" s="63">
        <f t="shared" si="21"/>
        <v>0.16035111965921453</v>
      </c>
      <c r="I71" s="63">
        <f t="shared" si="21"/>
        <v>0.16800000000000001</v>
      </c>
      <c r="J71" s="63">
        <f t="shared" si="21"/>
        <v>0.17879337349966165</v>
      </c>
      <c r="K71" s="63">
        <f t="shared" si="21"/>
        <v>0.19188831565927511</v>
      </c>
      <c r="L71" s="63">
        <f t="shared" si="21"/>
        <v>0.20674112289381663</v>
      </c>
      <c r="M71" s="63">
        <f t="shared" si="21"/>
        <v>0.22298055821230622</v>
      </c>
      <c r="N71" s="63">
        <f t="shared" si="21"/>
        <v>0.24034183337884552</v>
      </c>
      <c r="O71" s="63">
        <f t="shared" si="21"/>
        <v>0.25862943855309167</v>
      </c>
      <c r="P71" s="63">
        <f t="shared" si="21"/>
        <v>0.27769490140698461</v>
      </c>
      <c r="Q71" s="63">
        <f t="shared" si="21"/>
        <v>0.29742281205275334</v>
      </c>
      <c r="R71" s="63">
        <f t="shared" si="21"/>
        <v>0.31772168110612287</v>
      </c>
      <c r="S71" s="63">
        <f t="shared" si="21"/>
        <v>0.33851775421236679</v>
      </c>
      <c r="T71" s="63">
        <f t="shared" si="21"/>
        <v>0.35975070507908613</v>
      </c>
      <c r="U71" s="63">
        <f t="shared" si="21"/>
        <v>0.38137056144690828</v>
      </c>
      <c r="V71" s="63">
        <f t="shared" si="21"/>
        <v>0.40333546329910069</v>
      </c>
      <c r="W71" s="63">
        <f t="shared" si="21"/>
        <v>0.4256099967653979</v>
      </c>
      <c r="X71" s="63">
        <f t="shared" si="21"/>
        <v>0.44816393494656992</v>
      </c>
      <c r="Y71" s="63">
        <f t="shared" si="21"/>
        <v>0.47097127193193733</v>
      </c>
      <c r="Z71" s="63">
        <f t="shared" si="21"/>
        <v>0.49400947171999421</v>
      </c>
      <c r="AA71" s="63">
        <f t="shared" si="21"/>
        <v>0.51725887710618346</v>
      </c>
      <c r="AB71" s="63">
        <f t="shared" si="21"/>
        <v>0.54070223931842909</v>
      </c>
      <c r="AC71" s="63">
        <f t="shared" si="21"/>
        <v>0.56432433996007636</v>
      </c>
      <c r="AD71" s="26"/>
    </row>
    <row r="72" spans="2:30" x14ac:dyDescent="0.25">
      <c r="B72" s="26"/>
      <c r="C72" s="59" t="s">
        <v>67</v>
      </c>
      <c r="D72" s="62">
        <f>10^((MAX($D$71:$AC$71)-$O$28*D5-$O$27)*LOG($AC$13,10)/-$O$27+LOG($T$12))</f>
        <v>4.9140997926205738</v>
      </c>
      <c r="E72" s="63">
        <f t="shared" ref="E72:AC72" si="22">10^((MAX($D$71:$AC$71)-$O$28*E5-$O$27)*LOG($AC$13,10)/-$O$27+LOG($T$12))</f>
        <v>6.3151714646871548</v>
      </c>
      <c r="F72" s="63">
        <f t="shared" si="22"/>
        <v>8.115706296459047</v>
      </c>
      <c r="G72" s="63">
        <f t="shared" si="22"/>
        <v>10.429596260162331</v>
      </c>
      <c r="H72" s="63">
        <f t="shared" si="22"/>
        <v>13.403205362107824</v>
      </c>
      <c r="I72" s="63">
        <f t="shared" si="22"/>
        <v>17.224627828118816</v>
      </c>
      <c r="J72" s="63">
        <f t="shared" si="22"/>
        <v>22.135585914095621</v>
      </c>
      <c r="K72" s="63">
        <f t="shared" si="22"/>
        <v>28.446719932051046</v>
      </c>
      <c r="L72" s="63">
        <f t="shared" si="22"/>
        <v>36.557237654922567</v>
      </c>
      <c r="M72" s="63">
        <f t="shared" si="22"/>
        <v>46.980166013893395</v>
      </c>
      <c r="N72" s="63">
        <f t="shared" si="22"/>
        <v>60.374802372295434</v>
      </c>
      <c r="O72" s="63">
        <f t="shared" si="22"/>
        <v>77.588418065950648</v>
      </c>
      <c r="P72" s="63">
        <f t="shared" si="22"/>
        <v>99.709852147510389</v>
      </c>
      <c r="Q72" s="63">
        <f t="shared" si="22"/>
        <v>128.13838538153431</v>
      </c>
      <c r="R72" s="63">
        <f t="shared" si="22"/>
        <v>164.67225108202669</v>
      </c>
      <c r="S72" s="63">
        <f t="shared" si="22"/>
        <v>211.62238150325439</v>
      </c>
      <c r="T72" s="63">
        <f t="shared" si="22"/>
        <v>271.95858475755557</v>
      </c>
      <c r="U72" s="63">
        <f t="shared" si="22"/>
        <v>349.49739861138141</v>
      </c>
      <c r="V72" s="63">
        <f t="shared" si="22"/>
        <v>449.14350376185024</v>
      </c>
      <c r="W72" s="63">
        <f t="shared" si="22"/>
        <v>577.19996707552605</v>
      </c>
      <c r="X72" s="63">
        <f t="shared" si="22"/>
        <v>741.76693907753804</v>
      </c>
      <c r="Y72" s="63">
        <f t="shared" si="22"/>
        <v>953.25402511061645</v>
      </c>
      <c r="Z72" s="63">
        <f t="shared" si="22"/>
        <v>1225.0387399573826</v>
      </c>
      <c r="AA72" s="63">
        <f t="shared" si="22"/>
        <v>1574.3126961590581</v>
      </c>
      <c r="AB72" s="63">
        <f t="shared" si="22"/>
        <v>2023.1690512692091</v>
      </c>
      <c r="AC72" s="63">
        <f t="shared" si="22"/>
        <v>2599.9999999999977</v>
      </c>
      <c r="AD72" s="26"/>
    </row>
    <row r="73" spans="2:30" x14ac:dyDescent="0.2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2:30" x14ac:dyDescent="0.25">
      <c r="B74" s="26"/>
      <c r="C74" s="57" t="s">
        <v>0</v>
      </c>
      <c r="D74" s="58" t="s">
        <v>1</v>
      </c>
      <c r="E74" s="58" t="s">
        <v>2</v>
      </c>
      <c r="F74" s="58" t="s">
        <v>3</v>
      </c>
      <c r="G74" s="58" t="s">
        <v>4</v>
      </c>
      <c r="H74" s="58" t="s">
        <v>5</v>
      </c>
      <c r="I74" s="58" t="s">
        <v>6</v>
      </c>
      <c r="J74" s="58" t="s">
        <v>7</v>
      </c>
      <c r="K74" s="58" t="s">
        <v>8</v>
      </c>
      <c r="L74" s="58" t="s">
        <v>9</v>
      </c>
      <c r="M74" s="58" t="s">
        <v>10</v>
      </c>
      <c r="N74" s="58" t="s">
        <v>11</v>
      </c>
      <c r="O74" s="58" t="s">
        <v>12</v>
      </c>
      <c r="P74" s="58" t="s">
        <v>13</v>
      </c>
      <c r="Q74" s="58" t="s">
        <v>14</v>
      </c>
      <c r="R74" s="58" t="s">
        <v>15</v>
      </c>
      <c r="S74" s="58" t="s">
        <v>16</v>
      </c>
      <c r="T74" s="58" t="s">
        <v>17</v>
      </c>
      <c r="U74" s="58" t="s">
        <v>18</v>
      </c>
      <c r="V74" s="58" t="s">
        <v>19</v>
      </c>
      <c r="W74" s="58" t="s">
        <v>20</v>
      </c>
      <c r="X74" s="58" t="s">
        <v>21</v>
      </c>
      <c r="Y74" s="58" t="s">
        <v>22</v>
      </c>
      <c r="Z74" s="58" t="s">
        <v>23</v>
      </c>
      <c r="AA74" s="58" t="s">
        <v>24</v>
      </c>
      <c r="AB74" s="58" t="s">
        <v>25</v>
      </c>
      <c r="AC74" s="58" t="s">
        <v>26</v>
      </c>
      <c r="AD74" s="26"/>
    </row>
    <row r="75" spans="2:30" x14ac:dyDescent="0.25">
      <c r="B75" s="26"/>
      <c r="C75" s="64" t="s">
        <v>136</v>
      </c>
      <c r="D75" s="60">
        <f t="shared" ref="D75:AC75" si="23">$O$16*D5+($O$15-$O$15*LOG(D6/$T$12)/LOG($Y$19))</f>
        <v>0.51749999999999996</v>
      </c>
      <c r="E75" s="61">
        <f t="shared" si="23"/>
        <v>-0.31975564567572734</v>
      </c>
      <c r="F75" s="61">
        <f t="shared" si="23"/>
        <v>-0.80225564567572749</v>
      </c>
      <c r="G75" s="61">
        <f t="shared" si="23"/>
        <v>-1.1395112913514547</v>
      </c>
      <c r="H75" s="61">
        <f t="shared" si="23"/>
        <v>-1.3971811479580594</v>
      </c>
      <c r="I75" s="61">
        <f t="shared" si="23"/>
        <v>-1.604511291351455</v>
      </c>
      <c r="J75" s="61">
        <f t="shared" si="23"/>
        <v>-1.7771024690442787</v>
      </c>
      <c r="K75" s="61">
        <f t="shared" si="23"/>
        <v>-1.9242669370271819</v>
      </c>
      <c r="L75" s="61">
        <f t="shared" si="23"/>
        <v>-2.0520112913514548</v>
      </c>
      <c r="M75" s="61">
        <f t="shared" si="23"/>
        <v>-2.1644367936337865</v>
      </c>
      <c r="N75" s="61">
        <f t="shared" si="23"/>
        <v>-2.2644687068593501</v>
      </c>
      <c r="O75" s="61">
        <f t="shared" si="23"/>
        <v>-2.3542669370271825</v>
      </c>
      <c r="P75" s="61">
        <f t="shared" si="23"/>
        <v>-2.4354717405637958</v>
      </c>
      <c r="Q75" s="61">
        <f t="shared" si="23"/>
        <v>-2.5093581147200057</v>
      </c>
      <c r="R75" s="61">
        <f t="shared" si="23"/>
        <v>-2.5769367936337866</v>
      </c>
      <c r="S75" s="61">
        <f t="shared" si="23"/>
        <v>-2.6390225827029097</v>
      </c>
      <c r="T75" s="61">
        <f t="shared" si="23"/>
        <v>-2.6962819400484772</v>
      </c>
      <c r="U75" s="61">
        <f t="shared" si="23"/>
        <v>-2.7492669370271821</v>
      </c>
      <c r="V75" s="61">
        <f t="shared" si="23"/>
        <v>-2.7984400245371588</v>
      </c>
      <c r="W75" s="61">
        <f t="shared" si="23"/>
        <v>-2.8441924393095142</v>
      </c>
      <c r="X75" s="61">
        <f t="shared" si="23"/>
        <v>-2.8868581147200061</v>
      </c>
      <c r="Y75" s="61">
        <f t="shared" si="23"/>
        <v>-2.9267243525350768</v>
      </c>
      <c r="Z75" s="61">
        <f t="shared" si="23"/>
        <v>-2.9640401205036686</v>
      </c>
      <c r="AA75" s="61">
        <f t="shared" si="23"/>
        <v>-2.9990225827029096</v>
      </c>
      <c r="AB75" s="61">
        <f t="shared" si="23"/>
        <v>-3.0318622959161186</v>
      </c>
      <c r="AC75" s="61">
        <f t="shared" si="23"/>
        <v>-3.0627273862395237</v>
      </c>
      <c r="AD75" s="26"/>
    </row>
    <row r="76" spans="2:30" x14ac:dyDescent="0.25">
      <c r="B76" s="26"/>
      <c r="C76" s="59" t="s">
        <v>137</v>
      </c>
      <c r="D76" s="62">
        <f t="shared" ref="D76:AC76" si="24">10^((MAX($D$75:$AC$75)-$O$16*D5-$O$15)*LOG($Y$19,10)/-$O$15+LOG($T$12))</f>
        <v>100</v>
      </c>
      <c r="E76" s="63">
        <f t="shared" si="24"/>
        <v>101.42924530112411</v>
      </c>
      <c r="F76" s="63">
        <f t="shared" si="24"/>
        <v>102.87891802355604</v>
      </c>
      <c r="G76" s="63">
        <f t="shared" si="24"/>
        <v>104.34931012525499</v>
      </c>
      <c r="H76" s="63">
        <f t="shared" si="24"/>
        <v>105.84071773697568</v>
      </c>
      <c r="I76" s="63">
        <f t="shared" si="24"/>
        <v>107.3534412219073</v>
      </c>
      <c r="J76" s="63">
        <f t="shared" si="24"/>
        <v>108.88778523616649</v>
      </c>
      <c r="K76" s="63">
        <f t="shared" si="24"/>
        <v>110.44405879015247</v>
      </c>
      <c r="L76" s="63">
        <f t="shared" si="24"/>
        <v>112.02257531078133</v>
      </c>
      <c r="M76" s="63">
        <f t="shared" si="24"/>
        <v>113.62365270460894</v>
      </c>
      <c r="N76" s="63">
        <f t="shared" si="24"/>
        <v>115.24761342185511</v>
      </c>
      <c r="O76" s="63">
        <f t="shared" si="24"/>
        <v>116.8947845213446</v>
      </c>
      <c r="P76" s="63">
        <f t="shared" si="24"/>
        <v>118.56549773637502</v>
      </c>
      <c r="Q76" s="63">
        <f t="shared" si="24"/>
        <v>120.26008954152664</v>
      </c>
      <c r="R76" s="63">
        <f t="shared" si="24"/>
        <v>121.97890122042639</v>
      </c>
      <c r="S76" s="63">
        <f t="shared" si="24"/>
        <v>123.72227893448222</v>
      </c>
      <c r="T76" s="63">
        <f t="shared" si="24"/>
        <v>125.49057379259692</v>
      </c>
      <c r="U76" s="63">
        <f t="shared" si="24"/>
        <v>127.28414192188113</v>
      </c>
      <c r="V76" s="63">
        <f t="shared" si="24"/>
        <v>129.10334453937583</v>
      </c>
      <c r="W76" s="63">
        <f t="shared" si="24"/>
        <v>130.94854802479875</v>
      </c>
      <c r="X76" s="63">
        <f t="shared" si="24"/>
        <v>132.8201239943335</v>
      </c>
      <c r="Y76" s="63">
        <f t="shared" si="24"/>
        <v>134.71844937546967</v>
      </c>
      <c r="Z76" s="63">
        <f t="shared" si="24"/>
        <v>136.64390648291592</v>
      </c>
      <c r="AA76" s="63">
        <f t="shared" si="24"/>
        <v>138.59688309559525</v>
      </c>
      <c r="AB76" s="63">
        <f t="shared" si="24"/>
        <v>140.57777253474345</v>
      </c>
      <c r="AC76" s="63">
        <f t="shared" si="24"/>
        <v>142.58697374312115</v>
      </c>
      <c r="AD76" s="26"/>
    </row>
    <row r="77" spans="2:30" x14ac:dyDescent="0.25">
      <c r="B77" s="26"/>
      <c r="C77" s="64" t="s">
        <v>138</v>
      </c>
      <c r="D77" s="62">
        <f t="shared" ref="D77:AC77" si="25">$O$16*D5+($O$15-$O$15*LOG(D6/$T$12)/LOG($Y$20))</f>
        <v>0.51749999999999996</v>
      </c>
      <c r="E77" s="63">
        <f t="shared" si="25"/>
        <v>3.5000000000000003E-2</v>
      </c>
      <c r="F77" s="63">
        <f t="shared" si="25"/>
        <v>-0.23998125036057805</v>
      </c>
      <c r="G77" s="63">
        <f t="shared" si="25"/>
        <v>-0.43</v>
      </c>
      <c r="H77" s="63">
        <f t="shared" si="25"/>
        <v>-0.57346404744368129</v>
      </c>
      <c r="I77" s="63">
        <f t="shared" si="25"/>
        <v>-0.68748125036057806</v>
      </c>
      <c r="J77" s="63">
        <f t="shared" si="25"/>
        <v>-0.78117746102880203</v>
      </c>
      <c r="K77" s="63">
        <f t="shared" si="25"/>
        <v>-0.86</v>
      </c>
      <c r="L77" s="63">
        <f t="shared" si="25"/>
        <v>-0.9274625007211561</v>
      </c>
      <c r="M77" s="63">
        <f t="shared" si="25"/>
        <v>-0.98596404744368105</v>
      </c>
      <c r="N77" s="63">
        <f t="shared" si="25"/>
        <v>-1.0372158093186488</v>
      </c>
      <c r="O77" s="63">
        <f t="shared" si="25"/>
        <v>-1.0824812503605783</v>
      </c>
      <c r="P77" s="63">
        <f t="shared" si="25"/>
        <v>-1.1227198590705461</v>
      </c>
      <c r="Q77" s="63">
        <f t="shared" si="25"/>
        <v>-1.1586774610288018</v>
      </c>
      <c r="R77" s="63">
        <f t="shared" si="25"/>
        <v>-1.1909452978042594</v>
      </c>
      <c r="S77" s="63">
        <f t="shared" si="25"/>
        <v>-1.22</v>
      </c>
      <c r="T77" s="63">
        <f t="shared" si="25"/>
        <v>-1.2462314206251697</v>
      </c>
      <c r="U77" s="63">
        <f t="shared" si="25"/>
        <v>-1.2699625007211561</v>
      </c>
      <c r="V77" s="63">
        <f t="shared" si="25"/>
        <v>-1.2914637567217926</v>
      </c>
      <c r="W77" s="63">
        <f t="shared" si="25"/>
        <v>-1.3109640474436812</v>
      </c>
      <c r="X77" s="63">
        <f t="shared" si="25"/>
        <v>-1.3286587113893804</v>
      </c>
      <c r="Y77" s="63">
        <f t="shared" si="25"/>
        <v>-1.3447158093186486</v>
      </c>
      <c r="Z77" s="63">
        <f t="shared" si="25"/>
        <v>-1.3592809780285064</v>
      </c>
      <c r="AA77" s="63">
        <f t="shared" si="25"/>
        <v>-1.3724812503605781</v>
      </c>
      <c r="AB77" s="63">
        <f t="shared" si="25"/>
        <v>-1.3844280948873626</v>
      </c>
      <c r="AC77" s="63">
        <f t="shared" si="25"/>
        <v>-1.3952198590705458</v>
      </c>
      <c r="AD77" s="26"/>
    </row>
    <row r="78" spans="2:30" x14ac:dyDescent="0.25">
      <c r="B78" s="26"/>
      <c r="C78" s="59" t="s">
        <v>139</v>
      </c>
      <c r="D78" s="62">
        <f t="shared" ref="D78:AC78" si="26">10^((MAX($D$77:$AC$77)-$O$16*D5-$O$15)*LOG($Y$20,10)/-$O$15+LOG($T$12))</f>
        <v>100</v>
      </c>
      <c r="E78" s="63">
        <f t="shared" si="26"/>
        <v>102.45568230328024</v>
      </c>
      <c r="F78" s="63">
        <f t="shared" si="26"/>
        <v>104.97166836230679</v>
      </c>
      <c r="G78" s="63">
        <f t="shared" si="26"/>
        <v>107.54943904573793</v>
      </c>
      <c r="H78" s="63">
        <f t="shared" si="26"/>
        <v>110.19051158766104</v>
      </c>
      <c r="I78" s="63">
        <f t="shared" si="26"/>
        <v>112.89644048061315</v>
      </c>
      <c r="J78" s="63">
        <f t="shared" si="26"/>
        <v>115.66881839052883</v>
      </c>
      <c r="K78" s="63">
        <f t="shared" si="26"/>
        <v>118.50927709415825</v>
      </c>
      <c r="L78" s="63">
        <f t="shared" si="26"/>
        <v>121.41948843950479</v>
      </c>
      <c r="M78" s="63">
        <f t="shared" si="26"/>
        <v>124.40116532984705</v>
      </c>
      <c r="N78" s="63">
        <f t="shared" si="26"/>
        <v>127.45606273192622</v>
      </c>
      <c r="O78" s="63">
        <f t="shared" si="26"/>
        <v>130.58597870889184</v>
      </c>
      <c r="P78" s="63">
        <f t="shared" si="26"/>
        <v>133.79275547861121</v>
      </c>
      <c r="Q78" s="63">
        <f t="shared" si="26"/>
        <v>137.07828049797041</v>
      </c>
      <c r="R78" s="63">
        <f t="shared" si="26"/>
        <v>140.44448757379988</v>
      </c>
      <c r="S78" s="63">
        <f t="shared" si="26"/>
        <v>143.89335800108211</v>
      </c>
      <c r="T78" s="63">
        <f t="shared" si="26"/>
        <v>147.42692172911018</v>
      </c>
      <c r="U78" s="63">
        <f t="shared" si="26"/>
        <v>151.04725855628254</v>
      </c>
      <c r="V78" s="63">
        <f t="shared" si="26"/>
        <v>154.75649935423905</v>
      </c>
      <c r="W78" s="63">
        <f t="shared" si="26"/>
        <v>158.55682732205705</v>
      </c>
      <c r="X78" s="63">
        <f t="shared" si="26"/>
        <v>162.45047927124719</v>
      </c>
      <c r="Y78" s="63">
        <f t="shared" si="26"/>
        <v>166.43974694230491</v>
      </c>
      <c r="Z78" s="63">
        <f t="shared" si="26"/>
        <v>170.52697835359129</v>
      </c>
      <c r="AA78" s="63">
        <f t="shared" si="26"/>
        <v>174.71457918333888</v>
      </c>
      <c r="AB78" s="63">
        <f t="shared" si="26"/>
        <v>179.0050141855946</v>
      </c>
      <c r="AC78" s="63">
        <f t="shared" si="26"/>
        <v>183.40080864093429</v>
      </c>
      <c r="AD78" s="26"/>
    </row>
    <row r="79" spans="2:30" x14ac:dyDescent="0.25">
      <c r="B79" s="26"/>
      <c r="C79" s="64" t="s">
        <v>140</v>
      </c>
      <c r="D79" s="62">
        <f t="shared" ref="D79:AC79" si="27">$O$16*D5+($O$15-$O$15*LOG(D6/$T$12)/LOG($Y$21))</f>
        <v>0.51749999999999996</v>
      </c>
      <c r="E79" s="63">
        <f t="shared" si="27"/>
        <v>0.21953512321427129</v>
      </c>
      <c r="F79" s="63">
        <f t="shared" si="27"/>
        <v>5.2499999999999998E-2</v>
      </c>
      <c r="G79" s="63">
        <f t="shared" si="27"/>
        <v>-6.0929753571457412E-2</v>
      </c>
      <c r="H79" s="63">
        <f t="shared" si="27"/>
        <v>-0.14498676035896366</v>
      </c>
      <c r="I79" s="63">
        <f t="shared" si="27"/>
        <v>-0.21046487678572878</v>
      </c>
      <c r="J79" s="63">
        <f t="shared" si="27"/>
        <v>-0.26312187458071107</v>
      </c>
      <c r="K79" s="63">
        <f t="shared" si="27"/>
        <v>-0.30639463035718606</v>
      </c>
      <c r="L79" s="63">
        <f t="shared" si="27"/>
        <v>-0.34250000000000003</v>
      </c>
      <c r="M79" s="63">
        <f t="shared" si="27"/>
        <v>-0.37295163714469243</v>
      </c>
      <c r="N79" s="63">
        <f t="shared" si="27"/>
        <v>-0.39882916932206924</v>
      </c>
      <c r="O79" s="63">
        <f t="shared" si="27"/>
        <v>-0.42092975357145757</v>
      </c>
      <c r="P79" s="63">
        <f t="shared" si="27"/>
        <v>-0.43985875973639632</v>
      </c>
      <c r="Q79" s="63">
        <f t="shared" si="27"/>
        <v>-0.45608675136643984</v>
      </c>
      <c r="R79" s="63">
        <f t="shared" si="27"/>
        <v>-0.46998676035896375</v>
      </c>
      <c r="S79" s="63">
        <f t="shared" si="27"/>
        <v>-0.48185950714291481</v>
      </c>
      <c r="T79" s="63">
        <f t="shared" si="27"/>
        <v>-0.49195096158128282</v>
      </c>
      <c r="U79" s="63">
        <f t="shared" si="27"/>
        <v>-0.50046487678572871</v>
      </c>
      <c r="V79" s="63">
        <f t="shared" si="27"/>
        <v>-0.50757192962318753</v>
      </c>
      <c r="W79" s="63">
        <f t="shared" si="27"/>
        <v>-0.51341651393042109</v>
      </c>
      <c r="X79" s="63">
        <f t="shared" si="27"/>
        <v>-0.51812187458071124</v>
      </c>
      <c r="Y79" s="63">
        <f t="shared" si="27"/>
        <v>-0.52179404610779767</v>
      </c>
      <c r="Z79" s="63">
        <f t="shared" si="27"/>
        <v>-0.52452491510013544</v>
      </c>
      <c r="AA79" s="63">
        <f t="shared" si="27"/>
        <v>-0.52639463035718603</v>
      </c>
      <c r="AB79" s="63">
        <f t="shared" si="27"/>
        <v>-0.5274735207179273</v>
      </c>
      <c r="AC79" s="63">
        <f t="shared" si="27"/>
        <v>-0.52782363652212494</v>
      </c>
      <c r="AD79" s="26"/>
    </row>
    <row r="80" spans="2:30" x14ac:dyDescent="0.25">
      <c r="B80" s="26"/>
      <c r="C80" s="59" t="s">
        <v>141</v>
      </c>
      <c r="D80" s="62">
        <f t="shared" ref="D80:AC80" si="28">10^((MAX($D$79:$AC$79)-$O$16*D5-$O$15)*LOG($Y$21,10)/-$O$15+LOG($T$12))</f>
        <v>100</v>
      </c>
      <c r="E80" s="63">
        <f t="shared" si="28"/>
        <v>103.92002532833439</v>
      </c>
      <c r="F80" s="63">
        <f t="shared" si="28"/>
        <v>107.99371664241676</v>
      </c>
      <c r="G80" s="63">
        <f t="shared" si="28"/>
        <v>112.22709768780911</v>
      </c>
      <c r="H80" s="63">
        <f t="shared" si="28"/>
        <v>116.62642834242575</v>
      </c>
      <c r="I80" s="63">
        <f t="shared" si="28"/>
        <v>121.19821387298055</v>
      </c>
      <c r="J80" s="63">
        <f t="shared" si="28"/>
        <v>125.94921455429044</v>
      </c>
      <c r="K80" s="63">
        <f t="shared" si="28"/>
        <v>130.88645566565677</v>
      </c>
      <c r="L80" s="63">
        <f t="shared" si="28"/>
        <v>136.01723787910962</v>
      </c>
      <c r="M80" s="63">
        <f t="shared" si="28"/>
        <v>141.34914805487151</v>
      </c>
      <c r="N80" s="63">
        <f t="shared" si="28"/>
        <v>146.89007046000754</v>
      </c>
      <c r="O80" s="63">
        <f t="shared" si="28"/>
        <v>152.64819842684798</v>
      </c>
      <c r="P80" s="63">
        <f t="shared" si="28"/>
        <v>158.63204646842649</v>
      </c>
      <c r="Q80" s="63">
        <f t="shared" si="28"/>
        <v>164.8504628688442</v>
      </c>
      <c r="R80" s="63">
        <f t="shared" si="28"/>
        <v>171.31264276717928</v>
      </c>
      <c r="S80" s="63">
        <f t="shared" si="28"/>
        <v>178.02814175429165</v>
      </c>
      <c r="T80" s="63">
        <f t="shared" si="28"/>
        <v>185.00689000262287</v>
      </c>
      <c r="U80" s="63">
        <f t="shared" si="28"/>
        <v>192.25920694988966</v>
      </c>
      <c r="V80" s="63">
        <f t="shared" si="28"/>
        <v>199.7958165583801</v>
      </c>
      <c r="W80" s="63">
        <f t="shared" si="28"/>
        <v>207.627863172421</v>
      </c>
      <c r="X80" s="63">
        <f t="shared" si="28"/>
        <v>215.76692799745928</v>
      </c>
      <c r="Y80" s="63">
        <f t="shared" si="28"/>
        <v>224.22504622512901</v>
      </c>
      <c r="Z80" s="63">
        <f t="shared" si="28"/>
        <v>233.01472482962345</v>
      </c>
      <c r="AA80" s="63">
        <f t="shared" si="28"/>
        <v>242.14896106169326</v>
      </c>
      <c r="AB80" s="63">
        <f t="shared" si="28"/>
        <v>251.64126166761011</v>
      </c>
      <c r="AC80" s="63">
        <f t="shared" si="28"/>
        <v>261.50566286152099</v>
      </c>
      <c r="AD80" s="26"/>
    </row>
    <row r="81" spans="2:30" x14ac:dyDescent="0.25">
      <c r="B81" s="26"/>
      <c r="C81" s="64" t="s">
        <v>142</v>
      </c>
      <c r="D81" s="62">
        <f t="shared" ref="D81:AC81" si="29">$O$16*D5+($O$15-$O$15*LOG(D6/$T$12)/LOG($Y$22))</f>
        <v>0.51749999999999996</v>
      </c>
      <c r="E81" s="63">
        <f t="shared" si="29"/>
        <v>0.31966172096330348</v>
      </c>
      <c r="F81" s="63">
        <f t="shared" si="29"/>
        <v>0.21119690275700737</v>
      </c>
      <c r="G81" s="63">
        <f t="shared" si="29"/>
        <v>0.13932344192660701</v>
      </c>
      <c r="H81" s="63">
        <f t="shared" si="29"/>
        <v>8.7499999999999994E-2</v>
      </c>
      <c r="I81" s="63">
        <f t="shared" si="29"/>
        <v>4.835862372031087E-2</v>
      </c>
      <c r="J81" s="63">
        <f t="shared" si="29"/>
        <v>1.7969022438916238E-2</v>
      </c>
      <c r="K81" s="63">
        <f t="shared" si="29"/>
        <v>-6.0148371100894327E-3</v>
      </c>
      <c r="L81" s="63">
        <f t="shared" si="29"/>
        <v>-2.510619448598525E-2</v>
      </c>
      <c r="M81" s="63">
        <f t="shared" si="29"/>
        <v>-4.0338279036696456E-2</v>
      </c>
      <c r="N81" s="63">
        <f t="shared" si="29"/>
        <v>-5.2448051202489077E-2</v>
      </c>
      <c r="O81" s="63">
        <f t="shared" si="29"/>
        <v>-6.197965531638569E-2</v>
      </c>
      <c r="P81" s="63">
        <f t="shared" si="29"/>
        <v>-6.9346320583541093E-2</v>
      </c>
      <c r="Q81" s="63">
        <f t="shared" si="29"/>
        <v>-7.4869256597780209E-2</v>
      </c>
      <c r="R81" s="63">
        <f t="shared" si="29"/>
        <v>-7.880309724299267E-2</v>
      </c>
      <c r="S81" s="63">
        <f t="shared" si="29"/>
        <v>-8.1353116146785975E-2</v>
      </c>
      <c r="T81" s="63">
        <f t="shared" si="29"/>
        <v>-8.2687213861293851E-2</v>
      </c>
      <c r="U81" s="63">
        <f t="shared" si="29"/>
        <v>-8.2944473522681694E-2</v>
      </c>
      <c r="V81" s="63">
        <f t="shared" si="29"/>
        <v>-8.2241400217575089E-2</v>
      </c>
      <c r="W81" s="63">
        <f t="shared" si="29"/>
        <v>-8.0676558073393023E-2</v>
      </c>
      <c r="X81" s="63">
        <f t="shared" si="29"/>
        <v>-7.8334074804076337E-2</v>
      </c>
      <c r="Y81" s="63">
        <f t="shared" si="29"/>
        <v>-7.5286330239185406E-2</v>
      </c>
      <c r="Z81" s="63">
        <f t="shared" si="29"/>
        <v>-7.15960467331897E-2</v>
      </c>
      <c r="AA81" s="63">
        <f t="shared" si="29"/>
        <v>-6.7317934353082143E-2</v>
      </c>
      <c r="AB81" s="63">
        <f t="shared" si="29"/>
        <v>-6.25E-2</v>
      </c>
      <c r="AC81" s="63">
        <f t="shared" si="29"/>
        <v>-5.7184599620237642E-2</v>
      </c>
      <c r="AD81" s="26"/>
    </row>
    <row r="82" spans="2:30" x14ac:dyDescent="0.25">
      <c r="B82" s="26"/>
      <c r="C82" s="59" t="s">
        <v>143</v>
      </c>
      <c r="D82" s="62">
        <f t="shared" ref="D82:AC82" si="30">10^((MAX($D$81:$AC$81)-$O$16*D5-$O$15)*LOG($Y$22,10)/-$O$15+LOG($T$12))</f>
        <v>100</v>
      </c>
      <c r="E82" s="63">
        <f t="shared" si="30"/>
        <v>105.79470944448552</v>
      </c>
      <c r="F82" s="63">
        <f t="shared" si="30"/>
        <v>111.9252054644311</v>
      </c>
      <c r="G82" s="63">
        <f t="shared" si="30"/>
        <v>118.41094591623826</v>
      </c>
      <c r="H82" s="63">
        <f t="shared" si="30"/>
        <v>125.27251618255112</v>
      </c>
      <c r="I82" s="63">
        <f t="shared" si="30"/>
        <v>132.53169450912588</v>
      </c>
      <c r="J82" s="63">
        <f t="shared" si="30"/>
        <v>140.21152112778299</v>
      </c>
      <c r="K82" s="63">
        <f t="shared" si="30"/>
        <v>148.33637138483138</v>
      </c>
      <c r="L82" s="63">
        <f t="shared" si="30"/>
        <v>156.93203310707526</v>
      </c>
      <c r="M82" s="63">
        <f t="shared" si="30"/>
        <v>166.02578845095402</v>
      </c>
      <c r="N82" s="63">
        <f t="shared" si="30"/>
        <v>175.64650049460292</v>
      </c>
      <c r="O82" s="63">
        <f t="shared" si="30"/>
        <v>185.82470484767177</v>
      </c>
      <c r="P82" s="63">
        <f t="shared" si="30"/>
        <v>196.59270656966706</v>
      </c>
      <c r="Q82" s="63">
        <f t="shared" si="30"/>
        <v>207.98468270442919</v>
      </c>
      <c r="R82" s="63">
        <f t="shared" si="30"/>
        <v>220.03679075618589</v>
      </c>
      <c r="S82" s="63">
        <f t="shared" si="30"/>
        <v>232.78728345147735</v>
      </c>
      <c r="T82" s="63">
        <f t="shared" si="30"/>
        <v>246.27663015120152</v>
      </c>
      <c r="U82" s="63">
        <f t="shared" si="30"/>
        <v>260.54764529813332</v>
      </c>
      <c r="V82" s="63">
        <f t="shared" si="30"/>
        <v>275.64562430760901</v>
      </c>
      <c r="W82" s="63">
        <f t="shared" si="30"/>
        <v>291.618487332673</v>
      </c>
      <c r="X82" s="63">
        <f t="shared" si="30"/>
        <v>308.51693136000506</v>
      </c>
      <c r="Y82" s="63">
        <f t="shared" si="30"/>
        <v>326.39459111936009</v>
      </c>
      <c r="Z82" s="63">
        <f t="shared" si="30"/>
        <v>345.30820931724338</v>
      </c>
      <c r="AA82" s="63">
        <f t="shared" si="30"/>
        <v>365.31781673513302</v>
      </c>
      <c r="AB82" s="63">
        <f t="shared" si="30"/>
        <v>386.48692276387197</v>
      </c>
      <c r="AC82" s="63">
        <f t="shared" si="30"/>
        <v>408.88271697897136</v>
      </c>
      <c r="AD82" s="26"/>
    </row>
    <row r="83" spans="2:30" x14ac:dyDescent="0.25">
      <c r="B83" s="26"/>
      <c r="C83" s="64" t="s">
        <v>144</v>
      </c>
      <c r="D83" s="62">
        <f t="shared" ref="D83:AC83" si="31">$O$16*D5+($O$15-$O$15*LOG(D6/$T$12)/LOG($Y$23))</f>
        <v>0.51749999999999996</v>
      </c>
      <c r="E83" s="63">
        <f t="shared" si="31"/>
        <v>0.35689640644598897</v>
      </c>
      <c r="F83" s="63">
        <f t="shared" si="31"/>
        <v>0.27021248297321016</v>
      </c>
      <c r="G83" s="63">
        <f t="shared" si="31"/>
        <v>0.21379281289197782</v>
      </c>
      <c r="H83" s="63">
        <f t="shared" si="31"/>
        <v>0.17395626232654191</v>
      </c>
      <c r="I83" s="63">
        <f t="shared" si="31"/>
        <v>0.14460888941919908</v>
      </c>
      <c r="J83" s="63">
        <f t="shared" si="31"/>
        <v>0.1225</v>
      </c>
      <c r="K83" s="63">
        <f t="shared" si="31"/>
        <v>0.10568921933796671</v>
      </c>
      <c r="L83" s="63">
        <f t="shared" si="31"/>
        <v>9.2924965946420329E-2</v>
      </c>
      <c r="M83" s="63">
        <f t="shared" si="31"/>
        <v>8.3352668772530836E-2</v>
      </c>
      <c r="N83" s="63">
        <f t="shared" si="31"/>
        <v>7.6362797066328092E-2</v>
      </c>
      <c r="O83" s="63">
        <f t="shared" si="31"/>
        <v>7.1505295865187973E-2</v>
      </c>
      <c r="P83" s="63">
        <f t="shared" si="31"/>
        <v>6.8438388469079542E-2</v>
      </c>
      <c r="Q83" s="63">
        <f t="shared" si="31"/>
        <v>6.6896406445988932E-2</v>
      </c>
      <c r="R83" s="63">
        <f t="shared" si="31"/>
        <v>6.666874529975203E-2</v>
      </c>
      <c r="S83" s="63">
        <f t="shared" si="31"/>
        <v>6.7585625783955661E-2</v>
      </c>
      <c r="T83" s="63">
        <f t="shared" si="31"/>
        <v>6.9508179454826235E-2</v>
      </c>
      <c r="U83" s="63">
        <f t="shared" si="31"/>
        <v>7.2321372392409267E-2</v>
      </c>
      <c r="V83" s="63">
        <f t="shared" si="31"/>
        <v>7.5928844698742726E-2</v>
      </c>
      <c r="W83" s="63">
        <f t="shared" si="31"/>
        <v>8.024907521851965E-2</v>
      </c>
      <c r="X83" s="63">
        <f t="shared" si="31"/>
        <v>8.5212482973210102E-2</v>
      </c>
      <c r="Y83" s="63">
        <f t="shared" si="31"/>
        <v>9.0759203512317033E-2</v>
      </c>
      <c r="Z83" s="63">
        <f t="shared" si="31"/>
        <v>9.6837359962034408E-2</v>
      </c>
      <c r="AA83" s="63">
        <f t="shared" si="31"/>
        <v>0.1034017023111769</v>
      </c>
      <c r="AB83" s="63">
        <f t="shared" si="31"/>
        <v>0.11041252465308382</v>
      </c>
      <c r="AC83" s="63">
        <f t="shared" si="31"/>
        <v>0.11783479491506849</v>
      </c>
      <c r="AD83" s="26"/>
    </row>
    <row r="84" spans="2:30" x14ac:dyDescent="0.25">
      <c r="B84" s="26"/>
      <c r="C84" s="59" t="s">
        <v>145</v>
      </c>
      <c r="D84" s="62">
        <f t="shared" ref="D84:AC84" si="32">10^((MAX($D$83:$AC$83)-$O$16*D5-$O$15)*LOG($Y$23,10)/-$O$15+LOG($T$12))</f>
        <v>100</v>
      </c>
      <c r="E84" s="63">
        <f t="shared" si="32"/>
        <v>107.04796887069669</v>
      </c>
      <c r="F84" s="63">
        <f t="shared" si="32"/>
        <v>114.59267639341634</v>
      </c>
      <c r="G84" s="63">
        <f t="shared" si="32"/>
        <v>122.66913255372236</v>
      </c>
      <c r="H84" s="63">
        <f t="shared" si="32"/>
        <v>131.3148148300622</v>
      </c>
      <c r="I84" s="63">
        <f t="shared" si="32"/>
        <v>140.56984210189793</v>
      </c>
      <c r="J84" s="63">
        <f t="shared" si="32"/>
        <v>150.47716081482699</v>
      </c>
      <c r="K84" s="63">
        <f t="shared" si="32"/>
        <v>161.08274426656413</v>
      </c>
      <c r="L84" s="63">
        <f t="shared" si="32"/>
        <v>172.43580593853517</v>
      </c>
      <c r="M84" s="63">
        <f t="shared" si="32"/>
        <v>184.589027863018</v>
      </c>
      <c r="N84" s="63">
        <f t="shared" si="32"/>
        <v>197.5988050855249</v>
      </c>
      <c r="O84" s="63">
        <f t="shared" si="32"/>
        <v>211.52550735682087</v>
      </c>
      <c r="P84" s="63">
        <f t="shared" si="32"/>
        <v>226.43375926891275</v>
      </c>
      <c r="Q84" s="63">
        <f t="shared" si="32"/>
        <v>242.39274013493392</v>
      </c>
      <c r="R84" s="63">
        <f t="shared" si="32"/>
        <v>259.47650500447247</v>
      </c>
      <c r="S84" s="63">
        <f t="shared" si="32"/>
        <v>277.7643283039593</v>
      </c>
      <c r="T84" s="63">
        <f t="shared" si="32"/>
        <v>297.34107169672149</v>
      </c>
      <c r="U84" s="63">
        <f t="shared" si="32"/>
        <v>318.2975778697022</v>
      </c>
      <c r="V84" s="63">
        <f t="shared" si="32"/>
        <v>340.73109207413995</v>
      </c>
      <c r="W84" s="63">
        <f t="shared" si="32"/>
        <v>364.74571337630977</v>
      </c>
      <c r="X84" s="63">
        <f t="shared" si="32"/>
        <v>390.45287771227248</v>
      </c>
      <c r="Y84" s="63">
        <f t="shared" si="32"/>
        <v>417.97187498817232</v>
      </c>
      <c r="Z84" s="63">
        <f t="shared" si="32"/>
        <v>447.43040262560544</v>
      </c>
      <c r="AA84" s="63">
        <f t="shared" si="32"/>
        <v>478.96515812069077</v>
      </c>
      <c r="AB84" s="63">
        <f t="shared" si="32"/>
        <v>512.72247336651958</v>
      </c>
      <c r="AC84" s="63">
        <f t="shared" si="32"/>
        <v>548.85899368245737</v>
      </c>
      <c r="AD84" s="26"/>
    </row>
    <row r="85" spans="2:30" x14ac:dyDescent="0.2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</sheetData>
  <conditionalFormatting sqref="C40:AC40">
    <cfRule type="cellIs" dxfId="5" priority="3" operator="equal">
      <formula>1</formula>
    </cfRule>
  </conditionalFormatting>
  <conditionalFormatting sqref="D45:AC54">
    <cfRule type="cellIs" dxfId="4" priority="1" operator="equal">
      <formula>1</formula>
    </cfRule>
  </conditionalFormatting>
  <conditionalFormatting sqref="C46">
    <cfRule type="cellIs" dxfId="3" priority="2" operator="equal">
      <formula>1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zoomScale="60" zoomScaleNormal="60" workbookViewId="0"/>
  </sheetViews>
  <sheetFormatPr defaultRowHeight="15" x14ac:dyDescent="0.25"/>
  <cols>
    <col min="1" max="1" width="2.42578125" style="3" customWidth="1"/>
    <col min="2" max="2" width="3.42578125" style="31" customWidth="1"/>
    <col min="3" max="3" width="14.5703125" style="31" customWidth="1"/>
    <col min="4" max="10" width="9.42578125" style="31" customWidth="1"/>
    <col min="11" max="11" width="9.140625" style="31"/>
    <col min="12" max="12" width="9.42578125" style="31" customWidth="1"/>
    <col min="13" max="13" width="9.28515625" style="31" customWidth="1"/>
    <col min="14" max="14" width="11.140625" style="31" customWidth="1"/>
    <col min="15" max="15" width="9.140625" style="31" customWidth="1"/>
    <col min="16" max="16" width="9.42578125" style="31" customWidth="1"/>
    <col min="17" max="17" width="9.140625" style="31" customWidth="1"/>
    <col min="18" max="19" width="9.28515625" style="31" customWidth="1"/>
    <col min="20" max="29" width="9.42578125" style="31" customWidth="1"/>
    <col min="30" max="16384" width="9.140625" style="31"/>
  </cols>
  <sheetData>
    <row r="1" spans="2:30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30" customFormat="1" x14ac:dyDescent="0.25">
      <c r="B2" s="16"/>
      <c r="C2" s="23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customFormat="1" x14ac:dyDescent="0.25">
      <c r="B3" s="16"/>
      <c r="C3" s="23" t="s">
        <v>160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</row>
    <row r="4" spans="2:30" customFormat="1" x14ac:dyDescent="0.25">
      <c r="B4" s="16"/>
      <c r="C4" s="10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16"/>
    </row>
    <row r="5" spans="2:30" customFormat="1" x14ac:dyDescent="0.25">
      <c r="B5" s="16"/>
      <c r="C5" s="8" t="s">
        <v>34</v>
      </c>
      <c r="D5" s="13">
        <f>'NX Utility Index'!D5</f>
        <v>3.5000000000000003E-2</v>
      </c>
      <c r="E5" s="14">
        <f>'NX Utility Index'!E5</f>
        <v>7.0000000000000007E-2</v>
      </c>
      <c r="F5" s="14">
        <f>'NX Utility Index'!F5</f>
        <v>0.105</v>
      </c>
      <c r="G5" s="14">
        <f>'NX Utility Index'!G5</f>
        <v>0.14000000000000001</v>
      </c>
      <c r="H5" s="14">
        <f>'NX Utility Index'!H5</f>
        <v>0.17499999999999999</v>
      </c>
      <c r="I5" s="14">
        <f>'NX Utility Index'!I5</f>
        <v>0.21</v>
      </c>
      <c r="J5" s="14">
        <f>'NX Utility Index'!J5</f>
        <v>0.245</v>
      </c>
      <c r="K5" s="14">
        <f>'NX Utility Index'!K5</f>
        <v>0.28000000000000003</v>
      </c>
      <c r="L5" s="14">
        <f>'NX Utility Index'!L5</f>
        <v>0.315</v>
      </c>
      <c r="M5" s="14">
        <f>'NX Utility Index'!M5</f>
        <v>0.35</v>
      </c>
      <c r="N5" s="14">
        <f>'NX Utility Index'!N5</f>
        <v>0.38500000000000001</v>
      </c>
      <c r="O5" s="14">
        <f>'NX Utility Index'!O5</f>
        <v>0.42</v>
      </c>
      <c r="P5" s="14">
        <f>'NX Utility Index'!P5</f>
        <v>0.45500000000000002</v>
      </c>
      <c r="Q5" s="14">
        <f>'NX Utility Index'!Q5</f>
        <v>0.49</v>
      </c>
      <c r="R5" s="14">
        <f>'NX Utility Index'!R5</f>
        <v>0.52500000000000002</v>
      </c>
      <c r="S5" s="14">
        <f>'NX Utility Index'!S5</f>
        <v>0.56000000000000005</v>
      </c>
      <c r="T5" s="14">
        <f>'NX Utility Index'!T5</f>
        <v>0.59499999999999997</v>
      </c>
      <c r="U5" s="14">
        <f>'NX Utility Index'!U5</f>
        <v>0.63</v>
      </c>
      <c r="V5" s="14">
        <f>'NX Utility Index'!V5</f>
        <v>0.66500000000000004</v>
      </c>
      <c r="W5" s="14">
        <f>'NX Utility Index'!W5</f>
        <v>0.7</v>
      </c>
      <c r="X5" s="14">
        <f>'NX Utility Index'!X5</f>
        <v>0.73499999999999999</v>
      </c>
      <c r="Y5" s="14">
        <f>'NX Utility Index'!Y5</f>
        <v>0.77</v>
      </c>
      <c r="Z5" s="14">
        <f>'NX Utility Index'!Z5</f>
        <v>0.80500000000000005</v>
      </c>
      <c r="AA5" s="14">
        <f>'NX Utility Index'!AA5</f>
        <v>0.84</v>
      </c>
      <c r="AB5" s="14">
        <f>'NX Utility Index'!AB5</f>
        <v>0.875</v>
      </c>
      <c r="AC5" s="14">
        <f>'NX Utility Index'!AC5</f>
        <v>0.91</v>
      </c>
      <c r="AD5" s="16"/>
    </row>
    <row r="6" spans="2:30" customFormat="1" x14ac:dyDescent="0.25">
      <c r="B6" s="16"/>
      <c r="C6" s="8" t="s">
        <v>35</v>
      </c>
      <c r="D6" s="15">
        <f>'NX Utility Index'!D6</f>
        <v>100</v>
      </c>
      <c r="E6" s="9">
        <f>'NX Utility Index'!E6</f>
        <v>200</v>
      </c>
      <c r="F6" s="9">
        <f>'NX Utility Index'!F6</f>
        <v>300</v>
      </c>
      <c r="G6" s="9">
        <f>'NX Utility Index'!G6</f>
        <v>400</v>
      </c>
      <c r="H6" s="9">
        <f>'NX Utility Index'!H6</f>
        <v>500</v>
      </c>
      <c r="I6" s="9">
        <f>'NX Utility Index'!I6</f>
        <v>600</v>
      </c>
      <c r="J6" s="9">
        <f>'NX Utility Index'!J6</f>
        <v>700</v>
      </c>
      <c r="K6" s="9">
        <f>'NX Utility Index'!K6</f>
        <v>800</v>
      </c>
      <c r="L6" s="9">
        <f>'NX Utility Index'!L6</f>
        <v>900</v>
      </c>
      <c r="M6" s="9">
        <f>'NX Utility Index'!M6</f>
        <v>1000</v>
      </c>
      <c r="N6" s="9">
        <f>'NX Utility Index'!N6</f>
        <v>1100</v>
      </c>
      <c r="O6" s="9">
        <f>'NX Utility Index'!O6</f>
        <v>1200</v>
      </c>
      <c r="P6" s="9">
        <f>'NX Utility Index'!P6</f>
        <v>1300</v>
      </c>
      <c r="Q6" s="9">
        <f>'NX Utility Index'!Q6</f>
        <v>1400</v>
      </c>
      <c r="R6" s="9">
        <f>'NX Utility Index'!R6</f>
        <v>1500</v>
      </c>
      <c r="S6" s="9">
        <f>'NX Utility Index'!S6</f>
        <v>1600</v>
      </c>
      <c r="T6" s="9">
        <f>'NX Utility Index'!T6</f>
        <v>1700</v>
      </c>
      <c r="U6" s="9">
        <f>'NX Utility Index'!U6</f>
        <v>1800</v>
      </c>
      <c r="V6" s="9">
        <f>'NX Utility Index'!V6</f>
        <v>1900</v>
      </c>
      <c r="W6" s="9">
        <f>'NX Utility Index'!W6</f>
        <v>2000</v>
      </c>
      <c r="X6" s="9">
        <f>'NX Utility Index'!X6</f>
        <v>2100</v>
      </c>
      <c r="Y6" s="9">
        <f>'NX Utility Index'!Y6</f>
        <v>2200</v>
      </c>
      <c r="Z6" s="9">
        <f>'NX Utility Index'!Z6</f>
        <v>2300</v>
      </c>
      <c r="AA6" s="9">
        <f>'NX Utility Index'!AA6</f>
        <v>2400</v>
      </c>
      <c r="AB6" s="9">
        <f>'NX Utility Index'!AB6</f>
        <v>2500</v>
      </c>
      <c r="AC6" s="9">
        <f>'NX Utility Index'!AC6</f>
        <v>2600</v>
      </c>
      <c r="AD6" s="16"/>
    </row>
    <row r="7" spans="2:30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customFormat="1" x14ac:dyDescent="0.25">
      <c r="B8" s="16"/>
      <c r="C8" s="2"/>
      <c r="D8" s="2"/>
      <c r="E8" s="2"/>
      <c r="F8" s="2"/>
      <c r="G8" s="2"/>
      <c r="H8" s="2"/>
      <c r="M8" s="17"/>
      <c r="N8" s="23" t="s">
        <v>72</v>
      </c>
      <c r="O8" s="17"/>
      <c r="P8" s="17"/>
      <c r="Q8" s="17"/>
      <c r="R8" s="17"/>
      <c r="S8" s="17"/>
      <c r="T8" s="17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customFormat="1" x14ac:dyDescent="0.25">
      <c r="B9" s="16"/>
      <c r="C9" s="2"/>
      <c r="D9" s="2"/>
      <c r="E9" s="2"/>
      <c r="F9" s="2"/>
      <c r="G9" s="2"/>
      <c r="H9" s="2"/>
      <c r="M9" s="17"/>
      <c r="N9" s="5" t="s">
        <v>146</v>
      </c>
      <c r="O9" s="6"/>
      <c r="P9" s="5"/>
      <c r="Q9" s="5" t="s">
        <v>147</v>
      </c>
      <c r="R9" s="5"/>
      <c r="S9" s="6"/>
      <c r="T9" s="6"/>
      <c r="U9" s="12"/>
      <c r="V9" s="12"/>
      <c r="W9" s="12"/>
      <c r="X9" s="12"/>
      <c r="Y9" s="11"/>
      <c r="Z9" s="11"/>
      <c r="AA9" s="11"/>
      <c r="AB9" s="11"/>
      <c r="AC9" s="11"/>
      <c r="AD9" s="16"/>
    </row>
    <row r="10" spans="2:30" customFormat="1" x14ac:dyDescent="0.25">
      <c r="B10" s="16"/>
      <c r="M10" s="17"/>
      <c r="N10" s="6" t="s">
        <v>38</v>
      </c>
      <c r="O10" s="6" t="s">
        <v>71</v>
      </c>
      <c r="P10" s="6"/>
      <c r="Q10" s="6"/>
      <c r="R10" s="6"/>
      <c r="S10" s="6"/>
      <c r="T10" s="6"/>
      <c r="U10" s="12"/>
      <c r="V10" s="12"/>
      <c r="W10" s="12"/>
      <c r="X10" s="12"/>
      <c r="Y10" s="11"/>
      <c r="Z10" s="11"/>
      <c r="AA10" s="11"/>
      <c r="AB10" s="11"/>
      <c r="AC10" s="11"/>
      <c r="AD10" s="16"/>
    </row>
    <row r="11" spans="2:30" customFormat="1" x14ac:dyDescent="0.25">
      <c r="B11" s="16"/>
      <c r="C11" s="2"/>
      <c r="D11" s="2"/>
      <c r="E11" s="2"/>
      <c r="F11" s="2"/>
      <c r="G11" s="2"/>
      <c r="H11" s="2"/>
      <c r="I11" s="2"/>
      <c r="M11" s="17"/>
      <c r="N11" s="6" t="s">
        <v>32</v>
      </c>
      <c r="O11" s="6" t="s">
        <v>70</v>
      </c>
      <c r="P11" s="6"/>
      <c r="Q11" s="6"/>
      <c r="R11" s="6"/>
      <c r="S11" s="6"/>
      <c r="T11" s="6"/>
      <c r="U11" s="12"/>
      <c r="V11" s="12"/>
      <c r="W11" s="12"/>
      <c r="X11" s="12"/>
      <c r="Y11" s="11"/>
      <c r="Z11" s="11"/>
      <c r="AA11" s="11"/>
      <c r="AB11" s="11"/>
      <c r="AC11" s="11"/>
      <c r="AD11" s="16"/>
    </row>
    <row r="12" spans="2:30" customFormat="1" x14ac:dyDescent="0.25">
      <c r="B12" s="16"/>
      <c r="C12" s="2"/>
      <c r="D12" s="2"/>
      <c r="E12" s="2"/>
      <c r="F12" s="2"/>
      <c r="G12" s="2"/>
      <c r="H12" s="2"/>
      <c r="I12" s="2"/>
      <c r="M12" s="17"/>
      <c r="N12" s="6" t="s">
        <v>148</v>
      </c>
      <c r="O12" s="6" t="s">
        <v>149</v>
      </c>
      <c r="P12" s="6"/>
      <c r="Q12" s="6"/>
      <c r="R12" s="6"/>
      <c r="S12" s="6"/>
      <c r="T12" s="6"/>
      <c r="U12" s="12"/>
      <c r="V12" s="12"/>
      <c r="W12" s="39">
        <v>2017</v>
      </c>
      <c r="X12" s="6"/>
      <c r="Y12" s="68"/>
      <c r="Z12" s="11"/>
      <c r="AA12" s="11"/>
      <c r="AB12" s="11"/>
      <c r="AC12" s="11"/>
      <c r="AD12" s="16"/>
    </row>
    <row r="13" spans="2:30" customFormat="1" x14ac:dyDescent="0.25">
      <c r="B13" s="16"/>
      <c r="C13" s="2"/>
      <c r="D13" s="2"/>
      <c r="E13" s="2"/>
      <c r="F13" s="2"/>
      <c r="G13" s="2"/>
      <c r="H13" s="2"/>
      <c r="I13" s="2"/>
      <c r="M13" s="17"/>
      <c r="N13" s="25"/>
      <c r="O13" s="25"/>
      <c r="P13" s="25"/>
      <c r="Q13" s="25"/>
      <c r="R13" s="25"/>
      <c r="S13" s="25"/>
      <c r="T13" s="25"/>
      <c r="U13" s="17"/>
      <c r="V13" s="17"/>
      <c r="W13" s="23"/>
      <c r="X13" s="17"/>
      <c r="Y13" s="16"/>
      <c r="Z13" s="16"/>
      <c r="AA13" s="16"/>
      <c r="AB13" s="16"/>
      <c r="AC13" s="16"/>
      <c r="AD13" s="16"/>
    </row>
    <row r="14" spans="2:30" customFormat="1" x14ac:dyDescent="0.25">
      <c r="B14" s="16"/>
      <c r="C14" s="2"/>
      <c r="D14" s="2"/>
      <c r="E14" s="2"/>
      <c r="F14" s="2"/>
      <c r="G14" s="2"/>
      <c r="H14" s="2"/>
      <c r="I14" s="2"/>
      <c r="M14" s="17"/>
      <c r="N14" s="44" t="s">
        <v>161</v>
      </c>
      <c r="O14" s="42"/>
      <c r="P14" s="42"/>
      <c r="Q14" s="42"/>
      <c r="R14" s="42"/>
      <c r="S14" s="42"/>
      <c r="T14" s="43"/>
      <c r="U14" s="43"/>
      <c r="V14" s="43"/>
      <c r="W14" s="45"/>
      <c r="X14" s="45"/>
      <c r="Y14" s="45"/>
      <c r="Z14" s="45"/>
      <c r="AA14" s="45"/>
      <c r="AB14" s="47"/>
      <c r="AC14" s="27"/>
      <c r="AD14" s="16"/>
    </row>
    <row r="15" spans="2:30" customFormat="1" x14ac:dyDescent="0.25">
      <c r="B15" s="16"/>
      <c r="C15" s="2"/>
      <c r="D15" s="2"/>
      <c r="E15" s="2"/>
      <c r="F15" s="2"/>
      <c r="G15" s="2"/>
      <c r="H15" s="2"/>
      <c r="I15" s="2"/>
      <c r="M15" s="17"/>
      <c r="N15" s="42" t="s">
        <v>167</v>
      </c>
      <c r="O15" s="42"/>
      <c r="P15" s="42"/>
      <c r="Q15" s="42"/>
      <c r="R15" s="42"/>
      <c r="S15" s="42"/>
      <c r="T15" s="43"/>
      <c r="U15" s="43"/>
      <c r="V15" s="43"/>
      <c r="W15" s="45"/>
      <c r="X15" s="45"/>
      <c r="Y15" s="45"/>
      <c r="Z15" s="45"/>
      <c r="AA15" s="45"/>
      <c r="AB15" s="47"/>
      <c r="AC15" s="27"/>
      <c r="AD15" s="16"/>
    </row>
    <row r="16" spans="2:30" customFormat="1" x14ac:dyDescent="0.25">
      <c r="B16" s="16"/>
      <c r="M16" s="17"/>
      <c r="N16" s="46" t="s">
        <v>162</v>
      </c>
      <c r="O16" s="46"/>
      <c r="P16" s="48"/>
      <c r="Q16" s="48"/>
      <c r="R16" s="48"/>
      <c r="S16" s="48"/>
      <c r="T16" s="27"/>
      <c r="U16" s="27"/>
      <c r="V16" s="27"/>
      <c r="W16" s="47"/>
      <c r="X16" s="47"/>
      <c r="Y16" s="45"/>
      <c r="Z16" s="45"/>
      <c r="AA16" s="45"/>
      <c r="AB16" s="47"/>
      <c r="AC16" s="27"/>
      <c r="AD16" s="16"/>
    </row>
    <row r="17" spans="2:30" customFormat="1" x14ac:dyDescent="0.25">
      <c r="B17" s="16"/>
      <c r="M17" s="17"/>
      <c r="N17" s="48" t="s">
        <v>166</v>
      </c>
      <c r="O17" s="48"/>
      <c r="P17" s="48"/>
      <c r="Q17" s="48"/>
      <c r="R17" s="48"/>
      <c r="S17" s="48"/>
      <c r="T17" s="27"/>
      <c r="U17" s="27"/>
      <c r="V17" s="27"/>
      <c r="W17" s="47"/>
      <c r="X17" s="47"/>
      <c r="Y17" s="47"/>
      <c r="Z17" s="47"/>
      <c r="AA17" s="47"/>
      <c r="AB17" s="47"/>
      <c r="AC17" s="27"/>
      <c r="AD17" s="16"/>
    </row>
    <row r="18" spans="2:30" customFormat="1" x14ac:dyDescent="0.25">
      <c r="B18" s="16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41"/>
      <c r="X18" s="41"/>
      <c r="Y18" s="41"/>
      <c r="Z18" s="41"/>
      <c r="AA18" s="41"/>
      <c r="AB18" s="41"/>
      <c r="AC18" s="16"/>
      <c r="AD18" s="16"/>
    </row>
    <row r="19" spans="2:30" customFormat="1" x14ac:dyDescent="0.25">
      <c r="B19" s="16"/>
      <c r="M19" s="16"/>
      <c r="N19" s="40"/>
      <c r="O19" s="40"/>
      <c r="P19" s="40"/>
      <c r="Q19" s="40"/>
      <c r="R19" s="40"/>
      <c r="S19" s="40"/>
      <c r="T19" s="40"/>
      <c r="U19" s="40"/>
      <c r="V19" s="40"/>
      <c r="W19" s="41"/>
      <c r="X19" s="41"/>
      <c r="Y19" s="41"/>
      <c r="Z19" s="41"/>
      <c r="AA19" s="41"/>
      <c r="AB19" s="41"/>
      <c r="AC19" s="16"/>
      <c r="AD19" s="16"/>
    </row>
    <row r="20" spans="2:30" customFormat="1" x14ac:dyDescent="0.25">
      <c r="B20" s="16"/>
      <c r="M20" s="16"/>
      <c r="N20" s="25"/>
      <c r="O20" s="23"/>
      <c r="P20" s="16"/>
      <c r="Q20" s="25"/>
      <c r="R20" s="25"/>
      <c r="S20" s="25"/>
      <c r="T20" s="25"/>
      <c r="U20" s="25"/>
      <c r="V20" s="16"/>
      <c r="W20" s="23"/>
      <c r="X20" s="16"/>
      <c r="Y20" s="16"/>
      <c r="Z20" s="16"/>
      <c r="AA20" s="16"/>
      <c r="AB20" s="16"/>
      <c r="AC20" s="16"/>
      <c r="AD20" s="16"/>
    </row>
    <row r="21" spans="2:30" customFormat="1" x14ac:dyDescent="0.25">
      <c r="B21" s="16"/>
      <c r="M21" s="16"/>
      <c r="N21" s="25"/>
      <c r="O21" s="23"/>
      <c r="P21" s="16"/>
      <c r="Q21" s="25"/>
      <c r="R21" s="25"/>
      <c r="S21" s="25"/>
      <c r="T21" s="25"/>
      <c r="U21" s="25"/>
      <c r="V21" s="16"/>
      <c r="W21" s="23"/>
      <c r="X21" s="16"/>
      <c r="Y21" s="16"/>
      <c r="Z21" s="16"/>
      <c r="AA21" s="16"/>
      <c r="AB21" s="16"/>
      <c r="AC21" s="16"/>
      <c r="AD21" s="16"/>
    </row>
    <row r="22" spans="2:30" customFormat="1" x14ac:dyDescent="0.25">
      <c r="B22" s="16"/>
      <c r="M22" s="16"/>
      <c r="N22" s="25"/>
      <c r="O22" s="25"/>
      <c r="P22" s="16"/>
      <c r="Q22" s="25"/>
      <c r="R22" s="25"/>
      <c r="S22" s="25"/>
      <c r="T22" s="25"/>
      <c r="U22" s="25"/>
      <c r="V22" s="16"/>
      <c r="W22" s="23"/>
      <c r="X22" s="16"/>
      <c r="Y22" s="16"/>
      <c r="Z22" s="16"/>
      <c r="AA22" s="16"/>
      <c r="AB22" s="16"/>
      <c r="AC22" s="16"/>
      <c r="AD22" s="16"/>
    </row>
    <row r="23" spans="2:30" customFormat="1" x14ac:dyDescent="0.25">
      <c r="B23" s="16"/>
      <c r="M23" s="16"/>
      <c r="N23" s="25"/>
      <c r="O23" s="23"/>
      <c r="P23" s="16"/>
      <c r="Q23" s="25"/>
      <c r="R23" s="25"/>
      <c r="S23" s="25"/>
      <c r="T23" s="25"/>
      <c r="U23" s="25"/>
      <c r="V23" s="16"/>
      <c r="W23" s="23"/>
      <c r="X23" s="16"/>
      <c r="Y23" s="16"/>
      <c r="Z23" s="16"/>
      <c r="AA23" s="16"/>
      <c r="AB23" s="16"/>
      <c r="AC23" s="16"/>
      <c r="AD23" s="16"/>
    </row>
    <row r="24" spans="2:30" customFormat="1" x14ac:dyDescent="0.25">
      <c r="B24" s="16"/>
      <c r="M24" s="16"/>
      <c r="N24" s="25"/>
      <c r="O24" s="25"/>
      <c r="P24" s="16"/>
      <c r="Q24" s="25"/>
      <c r="R24" s="25"/>
      <c r="S24" s="25"/>
      <c r="T24" s="25"/>
      <c r="U24" s="25"/>
      <c r="V24" s="16"/>
      <c r="W24" s="23"/>
      <c r="X24" s="16"/>
      <c r="Y24" s="16"/>
      <c r="Z24" s="16"/>
      <c r="AA24" s="16"/>
      <c r="AB24" s="16"/>
      <c r="AC24" s="16"/>
      <c r="AD24" s="16"/>
    </row>
    <row r="25" spans="2:30" customFormat="1" x14ac:dyDescent="0.25">
      <c r="B25" s="16"/>
      <c r="M25" s="16"/>
      <c r="N25" s="25"/>
      <c r="O25" s="23"/>
      <c r="P25" s="16"/>
      <c r="Q25" s="25"/>
      <c r="R25" s="25"/>
      <c r="S25" s="25"/>
      <c r="T25" s="25"/>
      <c r="U25" s="25"/>
      <c r="V25" s="16"/>
      <c r="W25" s="23"/>
      <c r="X25" s="16"/>
      <c r="Y25" s="16"/>
      <c r="Z25" s="16"/>
      <c r="AA25" s="16"/>
      <c r="AB25" s="16"/>
      <c r="AC25" s="16"/>
      <c r="AD25" s="16"/>
    </row>
    <row r="26" spans="2:30" customFormat="1" x14ac:dyDescent="0.25">
      <c r="B26" s="16"/>
      <c r="M26" s="16"/>
      <c r="N26" s="25"/>
      <c r="O26" s="25"/>
      <c r="P26" s="16"/>
      <c r="Q26" s="25"/>
      <c r="R26" s="25"/>
      <c r="S26" s="25"/>
      <c r="T26" s="25"/>
      <c r="U26" s="25"/>
      <c r="V26" s="16"/>
      <c r="W26" s="23"/>
      <c r="X26" s="16"/>
      <c r="Y26" s="16"/>
      <c r="Z26" s="16"/>
      <c r="AA26" s="16"/>
      <c r="AB26" s="16"/>
      <c r="AC26" s="16"/>
      <c r="AD26" s="16"/>
    </row>
    <row r="27" spans="2:30" customFormat="1" x14ac:dyDescent="0.25">
      <c r="B27" s="16"/>
      <c r="M27" s="16"/>
      <c r="N27" s="25"/>
      <c r="O27" s="23"/>
      <c r="P27" s="16"/>
      <c r="Q27" s="25"/>
      <c r="R27" s="25"/>
      <c r="S27" s="25"/>
      <c r="T27" s="25"/>
      <c r="U27" s="25"/>
      <c r="V27" s="16"/>
      <c r="W27" s="23"/>
      <c r="X27" s="16"/>
      <c r="Y27" s="16"/>
      <c r="Z27" s="16"/>
      <c r="AA27" s="16"/>
      <c r="AB27" s="16"/>
      <c r="AC27" s="16"/>
      <c r="AD27" s="16"/>
    </row>
    <row r="28" spans="2:30" customFormat="1" x14ac:dyDescent="0.25">
      <c r="B28" s="16"/>
      <c r="M28" s="16"/>
      <c r="N28" s="25"/>
      <c r="O28" s="25"/>
      <c r="P28" s="16"/>
      <c r="Q28" s="25"/>
      <c r="R28" s="25"/>
      <c r="S28" s="25"/>
      <c r="T28" s="25"/>
      <c r="U28" s="25"/>
      <c r="V28" s="16"/>
      <c r="W28" s="23"/>
      <c r="X28" s="16"/>
      <c r="Y28" s="16"/>
      <c r="Z28" s="16"/>
      <c r="AA28" s="16"/>
      <c r="AB28" s="16"/>
      <c r="AC28" s="16"/>
      <c r="AD28" s="16"/>
    </row>
    <row r="29" spans="2:30" customFormat="1" x14ac:dyDescent="0.25">
      <c r="B29" s="16"/>
      <c r="C29" s="1"/>
      <c r="M29" s="16"/>
      <c r="N29" s="17"/>
      <c r="O29" s="17"/>
      <c r="P29" s="17"/>
      <c r="Q29" s="17"/>
      <c r="R29" s="17"/>
      <c r="S29" s="17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2:30" customFormat="1" x14ac:dyDescent="0.25">
      <c r="B30" s="16"/>
      <c r="C30" s="1"/>
      <c r="M30" s="16"/>
      <c r="N30" s="17"/>
      <c r="O30" s="17"/>
      <c r="P30" s="17"/>
      <c r="Q30" s="17"/>
      <c r="R30" s="17"/>
      <c r="S30" s="17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2:30" customFormat="1" x14ac:dyDescent="0.25">
      <c r="B31" s="16"/>
      <c r="C31" s="1"/>
      <c r="M31" s="16"/>
      <c r="N31" s="16"/>
      <c r="O31" s="17"/>
      <c r="P31" s="17"/>
      <c r="Q31" s="17"/>
      <c r="R31" s="17"/>
      <c r="S31" s="17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2:30" customFormat="1" x14ac:dyDescent="0.25">
      <c r="B32" s="16"/>
      <c r="C32" s="1"/>
      <c r="M32" s="16"/>
      <c r="N32" s="17"/>
      <c r="O32" s="17"/>
      <c r="P32" s="17"/>
      <c r="Q32" s="17"/>
      <c r="R32" s="17"/>
      <c r="S32" s="17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2:30" customFormat="1" x14ac:dyDescent="0.25">
      <c r="B33" s="16"/>
      <c r="C33" s="1"/>
      <c r="M33" s="16"/>
      <c r="N33" s="17"/>
      <c r="O33" s="17"/>
      <c r="P33" s="17"/>
      <c r="Q33" s="17"/>
      <c r="R33" s="17"/>
      <c r="S33" s="17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2:30" customFormat="1" x14ac:dyDescent="0.25">
      <c r="B34" s="16"/>
      <c r="C34" s="1"/>
      <c r="M34" s="16"/>
      <c r="N34" s="17"/>
      <c r="O34" s="17"/>
      <c r="P34" s="17"/>
      <c r="Q34" s="17"/>
      <c r="R34" s="17"/>
      <c r="S34" s="17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2:30" customFormat="1" ht="15.75" customHeight="1" x14ac:dyDescent="0.25">
      <c r="B35" s="16"/>
      <c r="M35" s="16"/>
      <c r="N35" s="17"/>
      <c r="O35" s="17"/>
      <c r="P35" s="17"/>
      <c r="Q35" s="17"/>
      <c r="R35" s="17"/>
      <c r="S35" s="17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2:30" customFormat="1" ht="15.7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2:30" customFormat="1" x14ac:dyDescent="0.25">
      <c r="B37" s="16"/>
      <c r="C37" s="5" t="s">
        <v>68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2:30" customFormat="1" x14ac:dyDescent="0.25">
      <c r="B38" s="16"/>
      <c r="C38" s="10" t="s">
        <v>0</v>
      </c>
      <c r="D38" s="7" t="s">
        <v>1</v>
      </c>
      <c r="E38" s="7" t="s">
        <v>2</v>
      </c>
      <c r="F38" s="7" t="s">
        <v>3</v>
      </c>
      <c r="G38" s="7" t="s">
        <v>4</v>
      </c>
      <c r="H38" s="7" t="s">
        <v>5</v>
      </c>
      <c r="I38" s="7" t="s">
        <v>6</v>
      </c>
      <c r="J38" s="7" t="s">
        <v>7</v>
      </c>
      <c r="K38" s="7" t="s">
        <v>8</v>
      </c>
      <c r="L38" s="7" t="s">
        <v>9</v>
      </c>
      <c r="M38" s="7" t="s">
        <v>10</v>
      </c>
      <c r="N38" s="7" t="s">
        <v>11</v>
      </c>
      <c r="O38" s="7" t="s">
        <v>12</v>
      </c>
      <c r="P38" s="7" t="s">
        <v>13</v>
      </c>
      <c r="Q38" s="7" t="s">
        <v>14</v>
      </c>
      <c r="R38" s="7" t="s">
        <v>15</v>
      </c>
      <c r="S38" s="7" t="s">
        <v>16</v>
      </c>
      <c r="T38" s="7" t="s">
        <v>17</v>
      </c>
      <c r="U38" s="7" t="s">
        <v>18</v>
      </c>
      <c r="V38" s="7" t="s">
        <v>19</v>
      </c>
      <c r="W38" s="7" t="s">
        <v>20</v>
      </c>
      <c r="X38" s="7" t="s">
        <v>21</v>
      </c>
      <c r="Y38" s="7" t="s">
        <v>22</v>
      </c>
      <c r="Z38" s="7" t="s">
        <v>23</v>
      </c>
      <c r="AA38" s="7" t="s">
        <v>24</v>
      </c>
      <c r="AB38" s="7" t="s">
        <v>25</v>
      </c>
      <c r="AC38" s="7" t="s">
        <v>26</v>
      </c>
      <c r="AD38" s="16"/>
    </row>
    <row r="39" spans="2:30" customFormat="1" x14ac:dyDescent="0.25">
      <c r="B39" s="16"/>
      <c r="C39" s="7" t="s">
        <v>91</v>
      </c>
      <c r="D39" s="13">
        <f>(D5/D6)*$W$12</f>
        <v>0.70595000000000008</v>
      </c>
      <c r="E39" s="14">
        <f t="shared" ref="E39:AC39" si="0">(E5/E6)*$W$12</f>
        <v>0.70595000000000008</v>
      </c>
      <c r="F39" s="14">
        <f t="shared" si="0"/>
        <v>0.70594999999999997</v>
      </c>
      <c r="G39" s="14">
        <f t="shared" si="0"/>
        <v>0.70595000000000008</v>
      </c>
      <c r="H39" s="14">
        <f t="shared" si="0"/>
        <v>0.70594999999999997</v>
      </c>
      <c r="I39" s="14">
        <f t="shared" si="0"/>
        <v>0.70594999999999997</v>
      </c>
      <c r="J39" s="14">
        <f t="shared" si="0"/>
        <v>0.70594999999999997</v>
      </c>
      <c r="K39" s="14">
        <f t="shared" si="0"/>
        <v>0.70595000000000008</v>
      </c>
      <c r="L39" s="14">
        <f t="shared" si="0"/>
        <v>0.70594999999999997</v>
      </c>
      <c r="M39" s="14">
        <f t="shared" si="0"/>
        <v>0.70594999999999997</v>
      </c>
      <c r="N39" s="14">
        <f t="shared" si="0"/>
        <v>0.70594999999999997</v>
      </c>
      <c r="O39" s="14">
        <f t="shared" si="0"/>
        <v>0.70594999999999997</v>
      </c>
      <c r="P39" s="14">
        <f t="shared" si="0"/>
        <v>0.70594999999999997</v>
      </c>
      <c r="Q39" s="14">
        <f t="shared" si="0"/>
        <v>0.70594999999999997</v>
      </c>
      <c r="R39" s="14">
        <f t="shared" si="0"/>
        <v>0.70594999999999997</v>
      </c>
      <c r="S39" s="14">
        <f t="shared" si="0"/>
        <v>0.70595000000000008</v>
      </c>
      <c r="T39" s="14">
        <f t="shared" si="0"/>
        <v>0.70594999999999997</v>
      </c>
      <c r="U39" s="14">
        <f t="shared" si="0"/>
        <v>0.70594999999999997</v>
      </c>
      <c r="V39" s="14">
        <f t="shared" si="0"/>
        <v>0.70594999999999997</v>
      </c>
      <c r="W39" s="14">
        <f t="shared" si="0"/>
        <v>0.70594999999999997</v>
      </c>
      <c r="X39" s="14">
        <f t="shared" si="0"/>
        <v>0.70594999999999997</v>
      </c>
      <c r="Y39" s="14">
        <f t="shared" si="0"/>
        <v>0.70594999999999997</v>
      </c>
      <c r="Z39" s="14">
        <f t="shared" si="0"/>
        <v>0.70594999999999997</v>
      </c>
      <c r="AA39" s="14">
        <f t="shared" si="0"/>
        <v>0.70594999999999997</v>
      </c>
      <c r="AB39" s="14">
        <f t="shared" si="0"/>
        <v>0.70594999999999997</v>
      </c>
      <c r="AC39" s="14">
        <f t="shared" si="0"/>
        <v>0.70594999999999997</v>
      </c>
      <c r="AD39" s="16"/>
    </row>
    <row r="40" spans="2:30" customFormat="1" x14ac:dyDescent="0.25">
      <c r="B40" s="16"/>
      <c r="C40" s="7" t="s">
        <v>40</v>
      </c>
      <c r="D40" s="15">
        <f>_xlfn.RANK.EQ(D39,$D$39:$AC$39,1)</f>
        <v>22</v>
      </c>
      <c r="E40" s="9">
        <f t="shared" ref="E40:AB40" si="1">_xlfn.RANK.EQ(E39,$D$39:$AC$39,1)</f>
        <v>22</v>
      </c>
      <c r="F40" s="9">
        <f t="shared" si="1"/>
        <v>1</v>
      </c>
      <c r="G40" s="9">
        <f t="shared" si="1"/>
        <v>22</v>
      </c>
      <c r="H40" s="9">
        <f t="shared" si="1"/>
        <v>1</v>
      </c>
      <c r="I40" s="9">
        <f t="shared" si="1"/>
        <v>1</v>
      </c>
      <c r="J40" s="9">
        <f t="shared" si="1"/>
        <v>1</v>
      </c>
      <c r="K40" s="9">
        <f t="shared" si="1"/>
        <v>22</v>
      </c>
      <c r="L40" s="9">
        <f t="shared" si="1"/>
        <v>1</v>
      </c>
      <c r="M40" s="9">
        <f t="shared" si="1"/>
        <v>1</v>
      </c>
      <c r="N40" s="9">
        <f t="shared" si="1"/>
        <v>1</v>
      </c>
      <c r="O40" s="9">
        <f t="shared" si="1"/>
        <v>1</v>
      </c>
      <c r="P40" s="9">
        <f t="shared" si="1"/>
        <v>1</v>
      </c>
      <c r="Q40" s="9">
        <f t="shared" si="1"/>
        <v>1</v>
      </c>
      <c r="R40" s="9">
        <f t="shared" si="1"/>
        <v>1</v>
      </c>
      <c r="S40" s="9">
        <f t="shared" si="1"/>
        <v>22</v>
      </c>
      <c r="T40" s="9">
        <f t="shared" si="1"/>
        <v>1</v>
      </c>
      <c r="U40" s="9">
        <f t="shared" si="1"/>
        <v>1</v>
      </c>
      <c r="V40" s="9">
        <f t="shared" si="1"/>
        <v>1</v>
      </c>
      <c r="W40" s="9">
        <f t="shared" si="1"/>
        <v>1</v>
      </c>
      <c r="X40" s="9">
        <f t="shared" si="1"/>
        <v>1</v>
      </c>
      <c r="Y40" s="9">
        <f t="shared" si="1"/>
        <v>1</v>
      </c>
      <c r="Z40" s="9">
        <f t="shared" si="1"/>
        <v>1</v>
      </c>
      <c r="AA40" s="9">
        <f t="shared" si="1"/>
        <v>1</v>
      </c>
      <c r="AB40" s="9">
        <f t="shared" si="1"/>
        <v>1</v>
      </c>
      <c r="AC40" s="9">
        <f>_xlfn.RANK.EQ(AC39,$D$39:$AC$39,1)</f>
        <v>1</v>
      </c>
      <c r="AD40" s="16"/>
    </row>
    <row r="41" spans="2:30" customFormat="1" x14ac:dyDescent="0.25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2:30" customFormat="1" x14ac:dyDescent="0.2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6"/>
    </row>
    <row r="43" spans="2:30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2:30" x14ac:dyDescent="0.25">
      <c r="B44" s="26"/>
      <c r="C44" s="57" t="s">
        <v>0</v>
      </c>
      <c r="D44" s="58" t="s">
        <v>1</v>
      </c>
      <c r="E44" s="58" t="s">
        <v>2</v>
      </c>
      <c r="F44" s="58" t="s">
        <v>3</v>
      </c>
      <c r="G44" s="58" t="s">
        <v>4</v>
      </c>
      <c r="H44" s="58" t="s">
        <v>5</v>
      </c>
      <c r="I44" s="58" t="s">
        <v>6</v>
      </c>
      <c r="J44" s="58" t="s">
        <v>7</v>
      </c>
      <c r="K44" s="58" t="s">
        <v>8</v>
      </c>
      <c r="L44" s="58" t="s">
        <v>9</v>
      </c>
      <c r="M44" s="58" t="s">
        <v>10</v>
      </c>
      <c r="N44" s="58" t="s">
        <v>11</v>
      </c>
      <c r="O44" s="58" t="s">
        <v>12</v>
      </c>
      <c r="P44" s="58" t="s">
        <v>13</v>
      </c>
      <c r="Q44" s="58" t="s">
        <v>14</v>
      </c>
      <c r="R44" s="58" t="s">
        <v>15</v>
      </c>
      <c r="S44" s="58" t="s">
        <v>16</v>
      </c>
      <c r="T44" s="58" t="s">
        <v>17</v>
      </c>
      <c r="U44" s="58" t="s">
        <v>18</v>
      </c>
      <c r="V44" s="58" t="s">
        <v>19</v>
      </c>
      <c r="W44" s="58" t="s">
        <v>20</v>
      </c>
      <c r="X44" s="58" t="s">
        <v>21</v>
      </c>
      <c r="Y44" s="58" t="s">
        <v>22</v>
      </c>
      <c r="Z44" s="58" t="s">
        <v>23</v>
      </c>
      <c r="AA44" s="58" t="s">
        <v>24</v>
      </c>
      <c r="AB44" s="58" t="s">
        <v>25</v>
      </c>
      <c r="AC44" s="58" t="s">
        <v>26</v>
      </c>
      <c r="AD44" s="26"/>
    </row>
    <row r="45" spans="2:30" x14ac:dyDescent="0.25">
      <c r="B45" s="26"/>
      <c r="C45" s="59" t="s">
        <v>41</v>
      </c>
      <c r="D45" s="60">
        <f>MAX(D39:AC39)/$W$12</f>
        <v>3.5000000000000005E-4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26"/>
    </row>
    <row r="46" spans="2:30" x14ac:dyDescent="0.25">
      <c r="B46" s="26"/>
      <c r="C46" s="59" t="s">
        <v>42</v>
      </c>
      <c r="D46" s="62">
        <f>D5/$D$45</f>
        <v>100</v>
      </c>
      <c r="E46" s="63">
        <f t="shared" ref="E46:AC46" si="2">E5/$D$45</f>
        <v>200</v>
      </c>
      <c r="F46" s="63">
        <f t="shared" si="2"/>
        <v>299.99999999999994</v>
      </c>
      <c r="G46" s="63">
        <f t="shared" si="2"/>
        <v>400</v>
      </c>
      <c r="H46" s="63">
        <f t="shared" si="2"/>
        <v>499.99999999999989</v>
      </c>
      <c r="I46" s="63">
        <f t="shared" si="2"/>
        <v>599.99999999999989</v>
      </c>
      <c r="J46" s="63">
        <f t="shared" si="2"/>
        <v>699.99999999999989</v>
      </c>
      <c r="K46" s="63">
        <f t="shared" si="2"/>
        <v>800</v>
      </c>
      <c r="L46" s="63">
        <f t="shared" si="2"/>
        <v>899.99999999999989</v>
      </c>
      <c r="M46" s="63">
        <f t="shared" si="2"/>
        <v>999.99999999999977</v>
      </c>
      <c r="N46" s="63">
        <f t="shared" si="2"/>
        <v>1099.9999999999998</v>
      </c>
      <c r="O46" s="63">
        <f t="shared" si="2"/>
        <v>1199.9999999999998</v>
      </c>
      <c r="P46" s="63">
        <f t="shared" si="2"/>
        <v>1299.9999999999998</v>
      </c>
      <c r="Q46" s="63">
        <f t="shared" si="2"/>
        <v>1399.9999999999998</v>
      </c>
      <c r="R46" s="63">
        <f t="shared" si="2"/>
        <v>1499.9999999999998</v>
      </c>
      <c r="S46" s="63">
        <f t="shared" si="2"/>
        <v>1600</v>
      </c>
      <c r="T46" s="63">
        <f t="shared" si="2"/>
        <v>1699.9999999999998</v>
      </c>
      <c r="U46" s="63">
        <f t="shared" si="2"/>
        <v>1799.9999999999998</v>
      </c>
      <c r="V46" s="63">
        <f t="shared" si="2"/>
        <v>1899.9999999999998</v>
      </c>
      <c r="W46" s="63">
        <f t="shared" si="2"/>
        <v>1999.9999999999995</v>
      </c>
      <c r="X46" s="63">
        <f t="shared" si="2"/>
        <v>2099.9999999999995</v>
      </c>
      <c r="Y46" s="63">
        <f t="shared" si="2"/>
        <v>2199.9999999999995</v>
      </c>
      <c r="Z46" s="63">
        <f t="shared" si="2"/>
        <v>2300</v>
      </c>
      <c r="AA46" s="63">
        <f t="shared" si="2"/>
        <v>2399.9999999999995</v>
      </c>
      <c r="AB46" s="63">
        <f t="shared" si="2"/>
        <v>2499.9999999999995</v>
      </c>
      <c r="AC46" s="63">
        <f t="shared" si="2"/>
        <v>2599.9999999999995</v>
      </c>
      <c r="AD46" s="26"/>
    </row>
    <row r="47" spans="2:30" x14ac:dyDescent="0.2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</sheetData>
  <conditionalFormatting sqref="C40:AC40">
    <cfRule type="cellIs" dxfId="2" priority="1" operator="equal">
      <formula>1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58"/>
  <sheetViews>
    <sheetView zoomScale="60" zoomScaleNormal="60" workbookViewId="0"/>
  </sheetViews>
  <sheetFormatPr defaultRowHeight="15" x14ac:dyDescent="0.25"/>
  <cols>
    <col min="1" max="1" width="2.5703125" customWidth="1"/>
    <col min="2" max="2" width="2.7109375" customWidth="1"/>
    <col min="3" max="3" width="16.85546875" customWidth="1"/>
  </cols>
  <sheetData>
    <row r="2" spans="2:30" x14ac:dyDescent="0.25">
      <c r="B2" s="16"/>
      <c r="C2" s="23" t="s">
        <v>160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2:30" x14ac:dyDescent="0.25">
      <c r="B3" s="16"/>
      <c r="C3" s="10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  <c r="S3" s="7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7" t="s">
        <v>21</v>
      </c>
      <c r="Y3" s="7" t="s">
        <v>22</v>
      </c>
      <c r="Z3" s="7" t="s">
        <v>23</v>
      </c>
      <c r="AA3" s="7" t="s">
        <v>24</v>
      </c>
      <c r="AB3" s="7" t="s">
        <v>25</v>
      </c>
      <c r="AC3" s="7" t="s">
        <v>26</v>
      </c>
      <c r="AD3" s="16"/>
    </row>
    <row r="4" spans="2:30" x14ac:dyDescent="0.25">
      <c r="B4" s="16"/>
      <c r="C4" s="8" t="s">
        <v>34</v>
      </c>
      <c r="D4" s="13">
        <f>'NX Utility Index'!D5</f>
        <v>3.5000000000000003E-2</v>
      </c>
      <c r="E4" s="14">
        <f>'NX Utility Index'!E5</f>
        <v>7.0000000000000007E-2</v>
      </c>
      <c r="F4" s="14">
        <f>'NX Utility Index'!F5</f>
        <v>0.105</v>
      </c>
      <c r="G4" s="14">
        <f>'NX Utility Index'!G5</f>
        <v>0.14000000000000001</v>
      </c>
      <c r="H4" s="14">
        <f>'NX Utility Index'!H5</f>
        <v>0.17499999999999999</v>
      </c>
      <c r="I4" s="14">
        <f>'NX Utility Index'!I5</f>
        <v>0.21</v>
      </c>
      <c r="J4" s="14">
        <f>'NX Utility Index'!J5</f>
        <v>0.245</v>
      </c>
      <c r="K4" s="14">
        <f>'NX Utility Index'!K5</f>
        <v>0.28000000000000003</v>
      </c>
      <c r="L4" s="14">
        <f>'NX Utility Index'!L5</f>
        <v>0.315</v>
      </c>
      <c r="M4" s="14">
        <f>'NX Utility Index'!M5</f>
        <v>0.35</v>
      </c>
      <c r="N4" s="14">
        <f>'NX Utility Index'!N5</f>
        <v>0.38500000000000001</v>
      </c>
      <c r="O4" s="14">
        <f>'NX Utility Index'!O5</f>
        <v>0.42</v>
      </c>
      <c r="P4" s="14">
        <f>'NX Utility Index'!P5</f>
        <v>0.45500000000000002</v>
      </c>
      <c r="Q4" s="14">
        <f>'NX Utility Index'!Q5</f>
        <v>0.49</v>
      </c>
      <c r="R4" s="14">
        <f>'NX Utility Index'!R5</f>
        <v>0.52500000000000002</v>
      </c>
      <c r="S4" s="14">
        <f>'NX Utility Index'!S5</f>
        <v>0.56000000000000005</v>
      </c>
      <c r="T4" s="14">
        <f>'NX Utility Index'!T5</f>
        <v>0.59499999999999997</v>
      </c>
      <c r="U4" s="14">
        <f>'NX Utility Index'!U5</f>
        <v>0.63</v>
      </c>
      <c r="V4" s="14">
        <f>'NX Utility Index'!V5</f>
        <v>0.66500000000000004</v>
      </c>
      <c r="W4" s="14">
        <f>'NX Utility Index'!W5</f>
        <v>0.7</v>
      </c>
      <c r="X4" s="14">
        <f>'NX Utility Index'!X5</f>
        <v>0.73499999999999999</v>
      </c>
      <c r="Y4" s="14">
        <f>'NX Utility Index'!Y5</f>
        <v>0.77</v>
      </c>
      <c r="Z4" s="14">
        <f>'NX Utility Index'!Z5</f>
        <v>0.80500000000000005</v>
      </c>
      <c r="AA4" s="14">
        <f>'NX Utility Index'!AA5</f>
        <v>0.84</v>
      </c>
      <c r="AB4" s="14">
        <f>'NX Utility Index'!AB5</f>
        <v>0.875</v>
      </c>
      <c r="AC4" s="14">
        <f>'NX Utility Index'!AC5</f>
        <v>0.91</v>
      </c>
      <c r="AD4" s="16"/>
    </row>
    <row r="5" spans="2:30" x14ac:dyDescent="0.25">
      <c r="B5" s="16"/>
      <c r="C5" s="8" t="s">
        <v>35</v>
      </c>
      <c r="D5" s="15">
        <f>'NX Utility Index'!D6</f>
        <v>100</v>
      </c>
      <c r="E5" s="9">
        <f>'NX Utility Index'!E6</f>
        <v>200</v>
      </c>
      <c r="F5" s="9">
        <f>'NX Utility Index'!F6</f>
        <v>300</v>
      </c>
      <c r="G5" s="9">
        <f>'NX Utility Index'!G6</f>
        <v>400</v>
      </c>
      <c r="H5" s="9">
        <f>'NX Utility Index'!H6</f>
        <v>500</v>
      </c>
      <c r="I5" s="9">
        <f>'NX Utility Index'!I6</f>
        <v>600</v>
      </c>
      <c r="J5" s="9">
        <f>'NX Utility Index'!J6</f>
        <v>700</v>
      </c>
      <c r="K5" s="9">
        <f>'NX Utility Index'!K6</f>
        <v>800</v>
      </c>
      <c r="L5" s="9">
        <f>'NX Utility Index'!L6</f>
        <v>900</v>
      </c>
      <c r="M5" s="9">
        <f>'NX Utility Index'!M6</f>
        <v>1000</v>
      </c>
      <c r="N5" s="9">
        <f>'NX Utility Index'!N6</f>
        <v>1100</v>
      </c>
      <c r="O5" s="9">
        <f>'NX Utility Index'!O6</f>
        <v>1200</v>
      </c>
      <c r="P5" s="9">
        <f>'NX Utility Index'!P6</f>
        <v>1300</v>
      </c>
      <c r="Q5" s="9">
        <f>'NX Utility Index'!Q6</f>
        <v>1400</v>
      </c>
      <c r="R5" s="9">
        <f>'NX Utility Index'!R6</f>
        <v>1500</v>
      </c>
      <c r="S5" s="9">
        <f>'NX Utility Index'!S6</f>
        <v>1600</v>
      </c>
      <c r="T5" s="9">
        <f>'NX Utility Index'!T6</f>
        <v>1700</v>
      </c>
      <c r="U5" s="9">
        <f>'NX Utility Index'!U6</f>
        <v>1800</v>
      </c>
      <c r="V5" s="9">
        <f>'NX Utility Index'!V6</f>
        <v>1900</v>
      </c>
      <c r="W5" s="9">
        <f>'NX Utility Index'!W6</f>
        <v>2000</v>
      </c>
      <c r="X5" s="9">
        <f>'NX Utility Index'!X6</f>
        <v>2100</v>
      </c>
      <c r="Y5" s="9">
        <f>'NX Utility Index'!Y6</f>
        <v>2200</v>
      </c>
      <c r="Z5" s="9">
        <f>'NX Utility Index'!Z6</f>
        <v>2300</v>
      </c>
      <c r="AA5" s="9">
        <f>'NX Utility Index'!AA6</f>
        <v>2400</v>
      </c>
      <c r="AB5" s="9">
        <f>'NX Utility Index'!AB6</f>
        <v>2500</v>
      </c>
      <c r="AC5" s="9">
        <f>'NX Utility Index'!AC6</f>
        <v>2600</v>
      </c>
      <c r="AD5" s="16"/>
    </row>
    <row r="6" spans="2:30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2:30" x14ac:dyDescent="0.25">
      <c r="B7" s="40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AD7" s="26"/>
    </row>
    <row r="8" spans="2:30" x14ac:dyDescent="0.25">
      <c r="B8" s="40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AD8" s="26"/>
    </row>
    <row r="9" spans="2:30" x14ac:dyDescent="0.25">
      <c r="B9" s="40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AD9" s="26"/>
    </row>
    <row r="10" spans="2:30" x14ac:dyDescent="0.25">
      <c r="B10" s="40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AD10" s="26"/>
    </row>
    <row r="11" spans="2:30" x14ac:dyDescent="0.25">
      <c r="B11" s="40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AD11" s="26"/>
    </row>
    <row r="12" spans="2:30" x14ac:dyDescent="0.25">
      <c r="B12" s="40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AD12" s="26"/>
    </row>
    <row r="13" spans="2:30" x14ac:dyDescent="0.25">
      <c r="B13" s="40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AD13" s="26"/>
    </row>
    <row r="14" spans="2:30" x14ac:dyDescent="0.25">
      <c r="B14" s="40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2:30" x14ac:dyDescent="0.25">
      <c r="B15" s="40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2:30" x14ac:dyDescent="0.25">
      <c r="B16" s="40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2:30" x14ac:dyDescent="0.25">
      <c r="B17" s="40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2:30" x14ac:dyDescent="0.25">
      <c r="B18" s="40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2:30" x14ac:dyDescent="0.25">
      <c r="B19" s="40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2:30" x14ac:dyDescent="0.25">
      <c r="B20" s="40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2:30" x14ac:dyDescent="0.25">
      <c r="B21" s="40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2:30" x14ac:dyDescent="0.25">
      <c r="B22" s="40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2:30" x14ac:dyDescent="0.25">
      <c r="B23" s="4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2:30" x14ac:dyDescent="0.25">
      <c r="B24" s="40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2:30" x14ac:dyDescent="0.25">
      <c r="B25" s="40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2:30" x14ac:dyDescent="0.25">
      <c r="B26" s="40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2:30" x14ac:dyDescent="0.25">
      <c r="B27" s="40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2:30" x14ac:dyDescent="0.25">
      <c r="B28" s="40"/>
      <c r="C28" s="26"/>
      <c r="D28" s="65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2:30" x14ac:dyDescent="0.25">
      <c r="B29" s="40"/>
      <c r="C29" s="26"/>
      <c r="D29" s="6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2:30" x14ac:dyDescent="0.25">
      <c r="B30" s="40"/>
      <c r="C30" s="26"/>
      <c r="D30" s="65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2:30" x14ac:dyDescent="0.25">
      <c r="B31" s="40"/>
      <c r="C31" s="26"/>
      <c r="D31" s="6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2:30" x14ac:dyDescent="0.25">
      <c r="B32" s="40"/>
      <c r="C32" s="26"/>
      <c r="D32" s="6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2:30" x14ac:dyDescent="0.25">
      <c r="B33" s="40"/>
      <c r="C33" s="26"/>
      <c r="D33" s="65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2:30" x14ac:dyDescent="0.25">
      <c r="B34" s="40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2:30" x14ac:dyDescent="0.25">
      <c r="B35" s="40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2:30" x14ac:dyDescent="0.25">
      <c r="B36" s="40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2:30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0" x14ac:dyDescent="0.25">
      <c r="B38" s="40"/>
      <c r="C38" s="5" t="s">
        <v>158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40"/>
    </row>
    <row r="39" spans="2:30" x14ac:dyDescent="0.25">
      <c r="B39" s="40"/>
      <c r="C39" s="10" t="s">
        <v>0</v>
      </c>
      <c r="D39" s="7" t="s">
        <v>1</v>
      </c>
      <c r="E39" s="7" t="s">
        <v>2</v>
      </c>
      <c r="F39" s="7" t="s">
        <v>3</v>
      </c>
      <c r="G39" s="7" t="s">
        <v>4</v>
      </c>
      <c r="H39" s="7" t="s">
        <v>5</v>
      </c>
      <c r="I39" s="7" t="s">
        <v>6</v>
      </c>
      <c r="J39" s="7" t="s">
        <v>7</v>
      </c>
      <c r="K39" s="7" t="s">
        <v>8</v>
      </c>
      <c r="L39" s="7" t="s">
        <v>9</v>
      </c>
      <c r="M39" s="7" t="s">
        <v>10</v>
      </c>
      <c r="N39" s="7" t="s">
        <v>11</v>
      </c>
      <c r="O39" s="7" t="s">
        <v>12</v>
      </c>
      <c r="P39" s="7" t="s">
        <v>13</v>
      </c>
      <c r="Q39" s="7" t="s">
        <v>14</v>
      </c>
      <c r="R39" s="7" t="s">
        <v>15</v>
      </c>
      <c r="S39" s="7" t="s">
        <v>16</v>
      </c>
      <c r="T39" s="7" t="s">
        <v>17</v>
      </c>
      <c r="U39" s="7" t="s">
        <v>18</v>
      </c>
      <c r="V39" s="7" t="s">
        <v>19</v>
      </c>
      <c r="W39" s="7" t="s">
        <v>20</v>
      </c>
      <c r="X39" s="7" t="s">
        <v>21</v>
      </c>
      <c r="Y39" s="7" t="s">
        <v>22</v>
      </c>
      <c r="Z39" s="7" t="s">
        <v>23</v>
      </c>
      <c r="AA39" s="7" t="s">
        <v>24</v>
      </c>
      <c r="AB39" s="7" t="s">
        <v>25</v>
      </c>
      <c r="AC39" s="7" t="s">
        <v>26</v>
      </c>
      <c r="AD39" s="40"/>
    </row>
    <row r="40" spans="2:30" x14ac:dyDescent="0.25">
      <c r="B40" s="40"/>
      <c r="C40" s="7" t="s">
        <v>153</v>
      </c>
      <c r="D40" s="13">
        <f>'NX Utility Index'!D40</f>
        <v>1</v>
      </c>
      <c r="E40" s="14">
        <f>'NX Utility Index'!E40</f>
        <v>2</v>
      </c>
      <c r="F40" s="14">
        <f>'NX Utility Index'!F40</f>
        <v>3</v>
      </c>
      <c r="G40" s="14">
        <f>'NX Utility Index'!G40</f>
        <v>4</v>
      </c>
      <c r="H40" s="14">
        <f>'NX Utility Index'!H40</f>
        <v>5</v>
      </c>
      <c r="I40" s="14">
        <f>'NX Utility Index'!I40</f>
        <v>6</v>
      </c>
      <c r="J40" s="14">
        <f>'NX Utility Index'!J40</f>
        <v>7</v>
      </c>
      <c r="K40" s="14">
        <f>'NX Utility Index'!K40</f>
        <v>8</v>
      </c>
      <c r="L40" s="14">
        <f>'NX Utility Index'!L40</f>
        <v>9</v>
      </c>
      <c r="M40" s="14">
        <f>'NX Utility Index'!M40</f>
        <v>10</v>
      </c>
      <c r="N40" s="14">
        <f>'NX Utility Index'!N40</f>
        <v>11</v>
      </c>
      <c r="O40" s="14">
        <f>'NX Utility Index'!O40</f>
        <v>12</v>
      </c>
      <c r="P40" s="14">
        <f>'NX Utility Index'!P40</f>
        <v>13</v>
      </c>
      <c r="Q40" s="14">
        <f>'NX Utility Index'!Q40</f>
        <v>14</v>
      </c>
      <c r="R40" s="14">
        <f>'NX Utility Index'!R40</f>
        <v>15</v>
      </c>
      <c r="S40" s="14">
        <f>'NX Utility Index'!S40</f>
        <v>16</v>
      </c>
      <c r="T40" s="14">
        <f>'NX Utility Index'!T40</f>
        <v>17</v>
      </c>
      <c r="U40" s="14">
        <f>'NX Utility Index'!U40</f>
        <v>18</v>
      </c>
      <c r="V40" s="14">
        <f>'NX Utility Index'!V40</f>
        <v>19</v>
      </c>
      <c r="W40" s="14">
        <f>'NX Utility Index'!W40</f>
        <v>20</v>
      </c>
      <c r="X40" s="14">
        <f>'NX Utility Index'!X40</f>
        <v>21</v>
      </c>
      <c r="Y40" s="14">
        <f>'NX Utility Index'!Y40</f>
        <v>22</v>
      </c>
      <c r="Z40" s="14">
        <f>'NX Utility Index'!Z40</f>
        <v>23</v>
      </c>
      <c r="AA40" s="14">
        <f>'NX Utility Index'!AA40</f>
        <v>24</v>
      </c>
      <c r="AB40" s="14">
        <f>'NX Utility Index'!AB40</f>
        <v>25</v>
      </c>
      <c r="AC40" s="14">
        <f>'NX Utility Index'!AC40</f>
        <v>26</v>
      </c>
      <c r="AD40" s="40"/>
    </row>
    <row r="41" spans="2:30" x14ac:dyDescent="0.25">
      <c r="B41" s="40"/>
      <c r="C41" s="7" t="s">
        <v>154</v>
      </c>
      <c r="D41" s="15">
        <f>'Weighted Factor Method'!D40</f>
        <v>1</v>
      </c>
      <c r="E41" s="9">
        <f>'Weighted Factor Method'!E40</f>
        <v>2</v>
      </c>
      <c r="F41" s="9">
        <f>'Weighted Factor Method'!F40</f>
        <v>3</v>
      </c>
      <c r="G41" s="9">
        <f>'Weighted Factor Method'!G40</f>
        <v>4</v>
      </c>
      <c r="H41" s="9">
        <f>'Weighted Factor Method'!H40</f>
        <v>5</v>
      </c>
      <c r="I41" s="9">
        <f>'Weighted Factor Method'!I40</f>
        <v>6</v>
      </c>
      <c r="J41" s="9">
        <f>'Weighted Factor Method'!J40</f>
        <v>7</v>
      </c>
      <c r="K41" s="9">
        <f>'Weighted Factor Method'!K40</f>
        <v>8</v>
      </c>
      <c r="L41" s="9">
        <f>'Weighted Factor Method'!L40</f>
        <v>9</v>
      </c>
      <c r="M41" s="9">
        <f>'Weighted Factor Method'!M40</f>
        <v>10</v>
      </c>
      <c r="N41" s="9">
        <f>'Weighted Factor Method'!N40</f>
        <v>11</v>
      </c>
      <c r="O41" s="9">
        <f>'Weighted Factor Method'!O40</f>
        <v>12</v>
      </c>
      <c r="P41" s="9">
        <f>'Weighted Factor Method'!P40</f>
        <v>13</v>
      </c>
      <c r="Q41" s="9">
        <f>'Weighted Factor Method'!Q40</f>
        <v>14</v>
      </c>
      <c r="R41" s="9">
        <f>'Weighted Factor Method'!R40</f>
        <v>15</v>
      </c>
      <c r="S41" s="9">
        <f>'Weighted Factor Method'!S40</f>
        <v>16</v>
      </c>
      <c r="T41" s="9">
        <f>'Weighted Factor Method'!T40</f>
        <v>17</v>
      </c>
      <c r="U41" s="9">
        <f>'Weighted Factor Method'!U40</f>
        <v>18</v>
      </c>
      <c r="V41" s="9">
        <f>'Weighted Factor Method'!V40</f>
        <v>19</v>
      </c>
      <c r="W41" s="9">
        <f>'Weighted Factor Method'!W40</f>
        <v>20</v>
      </c>
      <c r="X41" s="9">
        <f>'Weighted Factor Method'!X40</f>
        <v>21</v>
      </c>
      <c r="Y41" s="9">
        <f>'Weighted Factor Method'!Y40</f>
        <v>22</v>
      </c>
      <c r="Z41" s="9">
        <f>'Weighted Factor Method'!Z40</f>
        <v>23</v>
      </c>
      <c r="AA41" s="9">
        <f>'Weighted Factor Method'!AA40</f>
        <v>24</v>
      </c>
      <c r="AB41" s="9">
        <f>'Weighted Factor Method'!AB40</f>
        <v>25</v>
      </c>
      <c r="AC41" s="9">
        <f>'Weighted Factor Method'!AC40</f>
        <v>26</v>
      </c>
      <c r="AD41" s="40"/>
    </row>
    <row r="42" spans="2:30" x14ac:dyDescent="0.25">
      <c r="B42" s="40"/>
      <c r="C42" s="7" t="s">
        <v>155</v>
      </c>
      <c r="D42" s="15">
        <f>'Value Based Awarding'!D40</f>
        <v>1</v>
      </c>
      <c r="E42" s="9">
        <f>'Value Based Awarding'!E40</f>
        <v>2</v>
      </c>
      <c r="F42" s="9">
        <f>'Value Based Awarding'!F40</f>
        <v>3</v>
      </c>
      <c r="G42" s="9">
        <f>'Value Based Awarding'!G40</f>
        <v>4</v>
      </c>
      <c r="H42" s="9">
        <f>'Value Based Awarding'!H40</f>
        <v>5</v>
      </c>
      <c r="I42" s="9">
        <f>'Value Based Awarding'!I40</f>
        <v>6</v>
      </c>
      <c r="J42" s="9">
        <f>'Value Based Awarding'!J40</f>
        <v>7</v>
      </c>
      <c r="K42" s="9">
        <f>'Value Based Awarding'!K40</f>
        <v>8</v>
      </c>
      <c r="L42" s="9">
        <f>'Value Based Awarding'!L40</f>
        <v>9</v>
      </c>
      <c r="M42" s="9">
        <f>'Value Based Awarding'!M40</f>
        <v>10</v>
      </c>
      <c r="N42" s="9">
        <f>'Value Based Awarding'!N40</f>
        <v>11</v>
      </c>
      <c r="O42" s="9">
        <f>'Value Based Awarding'!O40</f>
        <v>12</v>
      </c>
      <c r="P42" s="9">
        <f>'Value Based Awarding'!P40</f>
        <v>13</v>
      </c>
      <c r="Q42" s="9">
        <f>'Value Based Awarding'!Q40</f>
        <v>14</v>
      </c>
      <c r="R42" s="9">
        <f>'Value Based Awarding'!R40</f>
        <v>15</v>
      </c>
      <c r="S42" s="9">
        <f>'Value Based Awarding'!S40</f>
        <v>16</v>
      </c>
      <c r="T42" s="9">
        <f>'Value Based Awarding'!T40</f>
        <v>17</v>
      </c>
      <c r="U42" s="9">
        <f>'Value Based Awarding'!U40</f>
        <v>18</v>
      </c>
      <c r="V42" s="9">
        <f>'Value Based Awarding'!V40</f>
        <v>19</v>
      </c>
      <c r="W42" s="9">
        <f>'Value Based Awarding'!W40</f>
        <v>20</v>
      </c>
      <c r="X42" s="9">
        <f>'Value Based Awarding'!X40</f>
        <v>21</v>
      </c>
      <c r="Y42" s="9">
        <f>'Value Based Awarding'!Y40</f>
        <v>22</v>
      </c>
      <c r="Z42" s="9">
        <f>'Value Based Awarding'!Z40</f>
        <v>23</v>
      </c>
      <c r="AA42" s="9">
        <f>'Value Based Awarding'!AA40</f>
        <v>24</v>
      </c>
      <c r="AB42" s="9">
        <f>'Value Based Awarding'!AB40</f>
        <v>25</v>
      </c>
      <c r="AC42" s="9">
        <f>'Value Based Awarding'!AC40</f>
        <v>26</v>
      </c>
      <c r="AD42" s="40"/>
    </row>
    <row r="43" spans="2:30" x14ac:dyDescent="0.25">
      <c r="B43" s="40"/>
      <c r="C43" s="7" t="s">
        <v>156</v>
      </c>
      <c r="D43" s="15">
        <f>'Low Bid Scoring Formula'!D40</f>
        <v>1</v>
      </c>
      <c r="E43" s="9">
        <f>'Low Bid Scoring Formula'!E40</f>
        <v>14</v>
      </c>
      <c r="F43" s="9">
        <f>'Low Bid Scoring Formula'!F40</f>
        <v>20</v>
      </c>
      <c r="G43" s="9">
        <f>'Low Bid Scoring Formula'!G40</f>
        <v>23</v>
      </c>
      <c r="H43" s="9">
        <f>'Low Bid Scoring Formula'!H40</f>
        <v>26</v>
      </c>
      <c r="I43" s="9">
        <f>'Low Bid Scoring Formula'!I40</f>
        <v>25</v>
      </c>
      <c r="J43" s="9">
        <f>'Low Bid Scoring Formula'!J40</f>
        <v>24</v>
      </c>
      <c r="K43" s="9">
        <f>'Low Bid Scoring Formula'!K40</f>
        <v>22</v>
      </c>
      <c r="L43" s="9">
        <f>'Low Bid Scoring Formula'!L40</f>
        <v>21</v>
      </c>
      <c r="M43" s="9">
        <f>'Low Bid Scoring Formula'!M40</f>
        <v>19</v>
      </c>
      <c r="N43" s="9">
        <f>'Low Bid Scoring Formula'!N40</f>
        <v>18</v>
      </c>
      <c r="O43" s="9">
        <f>'Low Bid Scoring Formula'!O40</f>
        <v>17</v>
      </c>
      <c r="P43" s="9">
        <f>'Low Bid Scoring Formula'!P40</f>
        <v>16</v>
      </c>
      <c r="Q43" s="9">
        <f>'Low Bid Scoring Formula'!Q40</f>
        <v>15</v>
      </c>
      <c r="R43" s="9">
        <f>'Low Bid Scoring Formula'!R40</f>
        <v>13</v>
      </c>
      <c r="S43" s="9">
        <f>'Low Bid Scoring Formula'!S40</f>
        <v>12</v>
      </c>
      <c r="T43" s="9">
        <f>'Low Bid Scoring Formula'!T40</f>
        <v>11</v>
      </c>
      <c r="U43" s="9">
        <f>'Low Bid Scoring Formula'!U40</f>
        <v>10</v>
      </c>
      <c r="V43" s="9">
        <f>'Low Bid Scoring Formula'!V40</f>
        <v>9</v>
      </c>
      <c r="W43" s="9">
        <f>'Low Bid Scoring Formula'!W40</f>
        <v>8</v>
      </c>
      <c r="X43" s="9">
        <f>'Low Bid Scoring Formula'!X40</f>
        <v>7</v>
      </c>
      <c r="Y43" s="9">
        <f>'Low Bid Scoring Formula'!Y40</f>
        <v>6</v>
      </c>
      <c r="Z43" s="9">
        <f>'Low Bid Scoring Formula'!Z40</f>
        <v>5</v>
      </c>
      <c r="AA43" s="9">
        <f>'Low Bid Scoring Formula'!AA40</f>
        <v>4</v>
      </c>
      <c r="AB43" s="9">
        <f>'Low Bid Scoring Formula'!AB40</f>
        <v>3</v>
      </c>
      <c r="AC43" s="9">
        <f>'Low Bid Scoring Formula'!AC40</f>
        <v>2</v>
      </c>
      <c r="AD43" s="40"/>
    </row>
    <row r="44" spans="2:30" x14ac:dyDescent="0.25">
      <c r="B44" s="40"/>
      <c r="C44" s="7" t="s">
        <v>157</v>
      </c>
      <c r="D44" s="15">
        <f>'Log Formula'!D40</f>
        <v>1</v>
      </c>
      <c r="E44" s="9">
        <f>'Log Formula'!E40</f>
        <v>2</v>
      </c>
      <c r="F44" s="9">
        <f>'Log Formula'!F40</f>
        <v>3</v>
      </c>
      <c r="G44" s="9">
        <f>'Log Formula'!G40</f>
        <v>4</v>
      </c>
      <c r="H44" s="9">
        <f>'Log Formula'!H40</f>
        <v>5</v>
      </c>
      <c r="I44" s="9">
        <f>'Log Formula'!I40</f>
        <v>6</v>
      </c>
      <c r="J44" s="9">
        <f>'Log Formula'!J40</f>
        <v>7</v>
      </c>
      <c r="K44" s="9">
        <f>'Log Formula'!K40</f>
        <v>8</v>
      </c>
      <c r="L44" s="9">
        <f>'Log Formula'!L40</f>
        <v>10</v>
      </c>
      <c r="M44" s="9">
        <f>'Log Formula'!M40</f>
        <v>13</v>
      </c>
      <c r="N44" s="9">
        <f>'Log Formula'!N40</f>
        <v>15</v>
      </c>
      <c r="O44" s="9">
        <f>'Log Formula'!O40</f>
        <v>18</v>
      </c>
      <c r="P44" s="9">
        <f>'Log Formula'!P40</f>
        <v>20</v>
      </c>
      <c r="Q44" s="9">
        <f>'Log Formula'!Q40</f>
        <v>22</v>
      </c>
      <c r="R44" s="9">
        <f>'Log Formula'!R40</f>
        <v>25</v>
      </c>
      <c r="S44" s="9">
        <f>'Log Formula'!S40</f>
        <v>26</v>
      </c>
      <c r="T44" s="9">
        <f>'Log Formula'!T40</f>
        <v>24</v>
      </c>
      <c r="U44" s="9">
        <f>'Log Formula'!U40</f>
        <v>23</v>
      </c>
      <c r="V44" s="9">
        <f>'Log Formula'!V40</f>
        <v>21</v>
      </c>
      <c r="W44" s="9">
        <f>'Log Formula'!W40</f>
        <v>19</v>
      </c>
      <c r="X44" s="9">
        <f>'Log Formula'!X40</f>
        <v>17</v>
      </c>
      <c r="Y44" s="9">
        <f>'Log Formula'!Y40</f>
        <v>16</v>
      </c>
      <c r="Z44" s="9">
        <f>'Log Formula'!Z40</f>
        <v>14</v>
      </c>
      <c r="AA44" s="9">
        <f>'Log Formula'!AA40</f>
        <v>12</v>
      </c>
      <c r="AB44" s="9">
        <f>'Log Formula'!AB40</f>
        <v>11</v>
      </c>
      <c r="AC44" s="9">
        <f>'Log Formula'!AC40</f>
        <v>9</v>
      </c>
      <c r="AD44" s="40"/>
    </row>
    <row r="45" spans="2:30" x14ac:dyDescent="0.25">
      <c r="B45" s="40"/>
      <c r="C45" s="7" t="s">
        <v>159</v>
      </c>
      <c r="D45" s="15">
        <f>'Value For Money'!D40</f>
        <v>22</v>
      </c>
      <c r="E45" s="9">
        <f>'Value For Money'!E40</f>
        <v>22</v>
      </c>
      <c r="F45" s="9">
        <f>'Value For Money'!F40</f>
        <v>1</v>
      </c>
      <c r="G45" s="9">
        <f>'Value For Money'!G40</f>
        <v>22</v>
      </c>
      <c r="H45" s="9">
        <f>'Value For Money'!H40</f>
        <v>1</v>
      </c>
      <c r="I45" s="9">
        <f>'Value For Money'!I40</f>
        <v>1</v>
      </c>
      <c r="J45" s="9">
        <f>'Value For Money'!J40</f>
        <v>1</v>
      </c>
      <c r="K45" s="9">
        <f>'Value For Money'!K40</f>
        <v>22</v>
      </c>
      <c r="L45" s="9">
        <f>'Value For Money'!L40</f>
        <v>1</v>
      </c>
      <c r="M45" s="9">
        <f>'Value For Money'!M40</f>
        <v>1</v>
      </c>
      <c r="N45" s="9">
        <f>'Value For Money'!N40</f>
        <v>1</v>
      </c>
      <c r="O45" s="9">
        <f>'Value For Money'!O40</f>
        <v>1</v>
      </c>
      <c r="P45" s="9">
        <f>'Value For Money'!P40</f>
        <v>1</v>
      </c>
      <c r="Q45" s="9">
        <f>'Value For Money'!Q40</f>
        <v>1</v>
      </c>
      <c r="R45" s="9">
        <f>'Value For Money'!R40</f>
        <v>1</v>
      </c>
      <c r="S45" s="9">
        <f>'Value For Money'!S40</f>
        <v>22</v>
      </c>
      <c r="T45" s="9">
        <f>'Value For Money'!T40</f>
        <v>1</v>
      </c>
      <c r="U45" s="9">
        <f>'Value For Money'!U40</f>
        <v>1</v>
      </c>
      <c r="V45" s="9">
        <f>'Value For Money'!V40</f>
        <v>1</v>
      </c>
      <c r="W45" s="9">
        <f>'Value For Money'!W40</f>
        <v>1</v>
      </c>
      <c r="X45" s="9">
        <f>'Value For Money'!X40</f>
        <v>1</v>
      </c>
      <c r="Y45" s="9">
        <f>'Value For Money'!Y40</f>
        <v>1</v>
      </c>
      <c r="Z45" s="9">
        <f>'Value For Money'!Z40</f>
        <v>1</v>
      </c>
      <c r="AA45" s="9">
        <f>'Value For Money'!AA40</f>
        <v>1</v>
      </c>
      <c r="AB45" s="9">
        <f>'Value For Money'!AB40</f>
        <v>1</v>
      </c>
      <c r="AC45" s="9">
        <f>'Value For Money'!AC40</f>
        <v>1</v>
      </c>
      <c r="AD45" s="40"/>
    </row>
    <row r="46" spans="2:30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2:30" x14ac:dyDescent="0.25">
      <c r="B47" s="40"/>
      <c r="C47" s="44" t="s">
        <v>161</v>
      </c>
      <c r="D47" s="42"/>
      <c r="E47" s="42"/>
      <c r="F47" s="42"/>
      <c r="G47" s="42"/>
      <c r="H47" s="42"/>
      <c r="I47" s="43"/>
      <c r="J47" s="43"/>
      <c r="K47" s="43"/>
      <c r="L47" s="45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40"/>
    </row>
    <row r="48" spans="2:30" x14ac:dyDescent="0.25">
      <c r="B48" s="40"/>
      <c r="C48" s="42" t="s">
        <v>163</v>
      </c>
      <c r="D48" s="42"/>
      <c r="E48" s="42"/>
      <c r="F48" s="42"/>
      <c r="G48" s="42"/>
      <c r="H48" s="42"/>
      <c r="I48" s="43"/>
      <c r="J48" s="43"/>
      <c r="K48" s="43"/>
      <c r="L48" s="45"/>
      <c r="M48" s="59"/>
      <c r="N48" s="59" t="s">
        <v>169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40"/>
    </row>
    <row r="49" spans="2:30" x14ac:dyDescent="0.25">
      <c r="B49" s="16"/>
      <c r="C49" s="46" t="s">
        <v>162</v>
      </c>
      <c r="D49" s="46"/>
      <c r="E49" s="42"/>
      <c r="F49" s="42"/>
      <c r="G49" s="42"/>
      <c r="H49" s="42"/>
      <c r="I49" s="43"/>
      <c r="J49" s="43"/>
      <c r="K49" s="43"/>
      <c r="L49" s="45"/>
      <c r="M49" s="59"/>
      <c r="N49" s="59" t="s">
        <v>170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16"/>
    </row>
    <row r="50" spans="2:30" x14ac:dyDescent="0.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2:30" x14ac:dyDescent="0.25">
      <c r="B51" s="16"/>
      <c r="C51" s="66" t="s">
        <v>168</v>
      </c>
      <c r="D51" s="64" t="s">
        <v>1</v>
      </c>
      <c r="E51" s="64" t="s">
        <v>2</v>
      </c>
      <c r="F51" s="64" t="s">
        <v>3</v>
      </c>
      <c r="G51" s="64" t="s">
        <v>4</v>
      </c>
      <c r="H51" s="64" t="s">
        <v>5</v>
      </c>
      <c r="I51" s="64" t="s">
        <v>6</v>
      </c>
      <c r="J51" s="64" t="s">
        <v>7</v>
      </c>
      <c r="K51" s="64" t="s">
        <v>8</v>
      </c>
      <c r="L51" s="64" t="s">
        <v>9</v>
      </c>
      <c r="M51" s="64" t="s">
        <v>10</v>
      </c>
      <c r="N51" s="64" t="s">
        <v>11</v>
      </c>
      <c r="O51" s="64" t="s">
        <v>12</v>
      </c>
      <c r="P51" s="64" t="s">
        <v>13</v>
      </c>
      <c r="Q51" s="64" t="s">
        <v>14</v>
      </c>
      <c r="R51" s="64" t="s">
        <v>15</v>
      </c>
      <c r="S51" s="64" t="s">
        <v>16</v>
      </c>
      <c r="T51" s="64" t="s">
        <v>17</v>
      </c>
      <c r="U51" s="64" t="s">
        <v>18</v>
      </c>
      <c r="V51" s="64" t="s">
        <v>19</v>
      </c>
      <c r="W51" s="64" t="s">
        <v>20</v>
      </c>
      <c r="X51" s="64" t="s">
        <v>21</v>
      </c>
      <c r="Y51" s="64" t="s">
        <v>22</v>
      </c>
      <c r="Z51" s="64" t="s">
        <v>23</v>
      </c>
      <c r="AA51" s="64" t="s">
        <v>24</v>
      </c>
      <c r="AB51" s="64" t="s">
        <v>25</v>
      </c>
      <c r="AC51" s="64" t="s">
        <v>26</v>
      </c>
      <c r="AD51" s="16"/>
    </row>
    <row r="52" spans="2:30" x14ac:dyDescent="0.25">
      <c r="B52" s="16"/>
      <c r="C52" s="64" t="s">
        <v>153</v>
      </c>
      <c r="D52" s="60">
        <f>'NX Utility Index'!D55</f>
        <v>100</v>
      </c>
      <c r="E52" s="61">
        <f>'NX Utility Index'!E55</f>
        <v>127.99999999999994</v>
      </c>
      <c r="F52" s="61">
        <f>'NX Utility Index'!F55</f>
        <v>155.99999999999997</v>
      </c>
      <c r="G52" s="61">
        <f>'NX Utility Index'!G55</f>
        <v>184</v>
      </c>
      <c r="H52" s="61">
        <f>'NX Utility Index'!H55</f>
        <v>211.99999999999991</v>
      </c>
      <c r="I52" s="61">
        <f>'NX Utility Index'!I55</f>
        <v>239.99999999999994</v>
      </c>
      <c r="J52" s="61">
        <f>'NX Utility Index'!J55</f>
        <v>268</v>
      </c>
      <c r="K52" s="61">
        <f>'NX Utility Index'!K55</f>
        <v>296</v>
      </c>
      <c r="L52" s="61">
        <f>'NX Utility Index'!L55</f>
        <v>324.00000000000006</v>
      </c>
      <c r="M52" s="61">
        <f>'NX Utility Index'!M55</f>
        <v>352</v>
      </c>
      <c r="N52" s="61">
        <f>'NX Utility Index'!N55</f>
        <v>380</v>
      </c>
      <c r="O52" s="61">
        <f>'NX Utility Index'!O55</f>
        <v>408.00000000000006</v>
      </c>
      <c r="P52" s="61">
        <f>'NX Utility Index'!P55</f>
        <v>435.99999999999994</v>
      </c>
      <c r="Q52" s="61">
        <f>'NX Utility Index'!Q55</f>
        <v>463.99999999999994</v>
      </c>
      <c r="R52" s="61">
        <f>'NX Utility Index'!R55</f>
        <v>492</v>
      </c>
      <c r="S52" s="61">
        <f>'NX Utility Index'!S55</f>
        <v>520</v>
      </c>
      <c r="T52" s="61">
        <f>'NX Utility Index'!T55</f>
        <v>548</v>
      </c>
      <c r="U52" s="61">
        <f>'NX Utility Index'!U55</f>
        <v>575.99999999999989</v>
      </c>
      <c r="V52" s="61">
        <f>'NX Utility Index'!V55</f>
        <v>603.99999999999989</v>
      </c>
      <c r="W52" s="61">
        <f>'NX Utility Index'!W55</f>
        <v>631.99999999999989</v>
      </c>
      <c r="X52" s="61">
        <f>'NX Utility Index'!X55</f>
        <v>660</v>
      </c>
      <c r="Y52" s="61">
        <f>'NX Utility Index'!Y55</f>
        <v>688</v>
      </c>
      <c r="Z52" s="61">
        <f>'NX Utility Index'!Z55</f>
        <v>716</v>
      </c>
      <c r="AA52" s="61">
        <f>'NX Utility Index'!AA55</f>
        <v>744</v>
      </c>
      <c r="AB52" s="61">
        <f>'NX Utility Index'!AB55</f>
        <v>772</v>
      </c>
      <c r="AC52" s="61">
        <f>'NX Utility Index'!AC55</f>
        <v>800</v>
      </c>
      <c r="AD52" s="16"/>
    </row>
    <row r="53" spans="2:30" x14ac:dyDescent="0.25">
      <c r="B53" s="16"/>
      <c r="C53" s="64" t="s">
        <v>154</v>
      </c>
      <c r="D53" s="62">
        <f>'Weighted Factor Method'!D60</f>
        <v>100</v>
      </c>
      <c r="E53" s="63">
        <f>'Weighted Factor Method'!E60</f>
        <v>187.50000000000026</v>
      </c>
      <c r="F53" s="63">
        <f>'Weighted Factor Method'!F60</f>
        <v>275.00000000000051</v>
      </c>
      <c r="G53" s="63">
        <f>'Weighted Factor Method'!G60</f>
        <v>362.50000000000023</v>
      </c>
      <c r="H53" s="63">
        <f>'Weighted Factor Method'!H60</f>
        <v>449.99999999999994</v>
      </c>
      <c r="I53" s="63">
        <f>'Weighted Factor Method'!I60</f>
        <v>537.50000000000023</v>
      </c>
      <c r="J53" s="63">
        <f>'Weighted Factor Method'!J60</f>
        <v>624.99999999999989</v>
      </c>
      <c r="K53" s="63">
        <f>'Weighted Factor Method'!K60</f>
        <v>712.50000000000023</v>
      </c>
      <c r="L53" s="63">
        <f>'Weighted Factor Method'!L60</f>
        <v>800.00000000000045</v>
      </c>
      <c r="M53" s="63">
        <f>'Weighted Factor Method'!M60</f>
        <v>887.50000000000023</v>
      </c>
      <c r="N53" s="63">
        <f>'Weighted Factor Method'!N60</f>
        <v>975.00000000000023</v>
      </c>
      <c r="O53" s="63">
        <f>'Weighted Factor Method'!O60</f>
        <v>1062.5000000000002</v>
      </c>
      <c r="P53" s="63">
        <f>'Weighted Factor Method'!P60</f>
        <v>1150.0000000000005</v>
      </c>
      <c r="Q53" s="63">
        <f>'Weighted Factor Method'!Q60</f>
        <v>1237.5000000000002</v>
      </c>
      <c r="R53" s="63">
        <f>'Weighted Factor Method'!R60</f>
        <v>1325.0000000000005</v>
      </c>
      <c r="S53" s="63">
        <f>'Weighted Factor Method'!S60</f>
        <v>1412.5000000000005</v>
      </c>
      <c r="T53" s="63">
        <f>'Weighted Factor Method'!T60</f>
        <v>1500</v>
      </c>
      <c r="U53" s="63">
        <f>'Weighted Factor Method'!U60</f>
        <v>1587.5</v>
      </c>
      <c r="V53" s="63">
        <f>'Weighted Factor Method'!V60</f>
        <v>1675.0000000000005</v>
      </c>
      <c r="W53" s="63">
        <f>'Weighted Factor Method'!W60</f>
        <v>1762.5</v>
      </c>
      <c r="X53" s="63">
        <f>'Weighted Factor Method'!X60</f>
        <v>1850.0000000000005</v>
      </c>
      <c r="Y53" s="63">
        <f>'Weighted Factor Method'!Y60</f>
        <v>1937.5000000000005</v>
      </c>
      <c r="Z53" s="63">
        <f>'Weighted Factor Method'!Z60</f>
        <v>2025.0000000000002</v>
      </c>
      <c r="AA53" s="63">
        <f>'Weighted Factor Method'!AA60</f>
        <v>2112.5</v>
      </c>
      <c r="AB53" s="63">
        <f>'Weighted Factor Method'!AB60</f>
        <v>2200.0000000000005</v>
      </c>
      <c r="AC53" s="63">
        <f>'Weighted Factor Method'!AC60</f>
        <v>2287.5000000000005</v>
      </c>
      <c r="AD53" s="16"/>
    </row>
    <row r="54" spans="2:30" x14ac:dyDescent="0.25">
      <c r="B54" s="16"/>
      <c r="C54" s="64" t="s">
        <v>155</v>
      </c>
      <c r="D54" s="62">
        <f>'Value Based Awarding'!D55</f>
        <v>100</v>
      </c>
      <c r="E54" s="63">
        <f>'Value Based Awarding'!E55</f>
        <v>117.5</v>
      </c>
      <c r="F54" s="63">
        <f>'Value Based Awarding'!F55</f>
        <v>135</v>
      </c>
      <c r="G54" s="63">
        <f>'Value Based Awarding'!G55</f>
        <v>152.5</v>
      </c>
      <c r="H54" s="63">
        <f>'Value Based Awarding'!H55</f>
        <v>170</v>
      </c>
      <c r="I54" s="63">
        <f>'Value Based Awarding'!I55</f>
        <v>187.5</v>
      </c>
      <c r="J54" s="63">
        <f>'Value Based Awarding'!J55</f>
        <v>205</v>
      </c>
      <c r="K54" s="63">
        <f>'Value Based Awarding'!K55</f>
        <v>222.5</v>
      </c>
      <c r="L54" s="63">
        <f>'Value Based Awarding'!L55</f>
        <v>240</v>
      </c>
      <c r="M54" s="63">
        <f>'Value Based Awarding'!M55</f>
        <v>257.5</v>
      </c>
      <c r="N54" s="63">
        <f>'Value Based Awarding'!N55</f>
        <v>275</v>
      </c>
      <c r="O54" s="63">
        <f>'Value Based Awarding'!O55</f>
        <v>292.5</v>
      </c>
      <c r="P54" s="63">
        <f>'Value Based Awarding'!P55</f>
        <v>310</v>
      </c>
      <c r="Q54" s="63">
        <f>'Value Based Awarding'!Q55</f>
        <v>327.5</v>
      </c>
      <c r="R54" s="63">
        <f>'Value Based Awarding'!R55</f>
        <v>345</v>
      </c>
      <c r="S54" s="63">
        <f>'Value Based Awarding'!S55</f>
        <v>362.5</v>
      </c>
      <c r="T54" s="63">
        <f>'Value Based Awarding'!T55</f>
        <v>380</v>
      </c>
      <c r="U54" s="63">
        <f>'Value Based Awarding'!U55</f>
        <v>397.5</v>
      </c>
      <c r="V54" s="63">
        <f>'Value Based Awarding'!V55</f>
        <v>415</v>
      </c>
      <c r="W54" s="63">
        <f>'Value Based Awarding'!W55</f>
        <v>432.5</v>
      </c>
      <c r="X54" s="63">
        <f>'Value Based Awarding'!X55</f>
        <v>450</v>
      </c>
      <c r="Y54" s="63">
        <f>'Value Based Awarding'!Y55</f>
        <v>467.5</v>
      </c>
      <c r="Z54" s="63">
        <f>'Value Based Awarding'!Z55</f>
        <v>485</v>
      </c>
      <c r="AA54" s="63">
        <f>'Value Based Awarding'!AA55</f>
        <v>502.5</v>
      </c>
      <c r="AB54" s="63">
        <f>'Value Based Awarding'!AB55</f>
        <v>520</v>
      </c>
      <c r="AC54" s="63">
        <f>'Value Based Awarding'!AC55</f>
        <v>537.5</v>
      </c>
      <c r="AD54" s="16"/>
    </row>
    <row r="55" spans="2:30" x14ac:dyDescent="0.25">
      <c r="B55" s="16"/>
      <c r="C55" s="64" t="s">
        <v>156</v>
      </c>
      <c r="D55" s="62">
        <f>'Low Bid Scoring Formula'!D55</f>
        <v>100.00000000000001</v>
      </c>
      <c r="E55" s="63">
        <f>'Low Bid Scoring Formula'!E55</f>
        <v>103.62694300518136</v>
      </c>
      <c r="F55" s="63">
        <f>'Low Bid Scoring Formula'!F55</f>
        <v>107.52688172043011</v>
      </c>
      <c r="G55" s="63">
        <f>'Low Bid Scoring Formula'!G55</f>
        <v>111.73184357541901</v>
      </c>
      <c r="H55" s="63">
        <f>'Low Bid Scoring Formula'!H55</f>
        <v>116.27906976744188</v>
      </c>
      <c r="I55" s="63">
        <f>'Low Bid Scoring Formula'!I55</f>
        <v>121.21212121212122</v>
      </c>
      <c r="J55" s="63">
        <f>'Low Bid Scoring Formula'!J55</f>
        <v>126.58227848101266</v>
      </c>
      <c r="K55" s="63">
        <f>'Low Bid Scoring Formula'!K55</f>
        <v>132.45033112582783</v>
      </c>
      <c r="L55" s="63">
        <f>'Low Bid Scoring Formula'!L55</f>
        <v>138.88888888888889</v>
      </c>
      <c r="M55" s="63">
        <f>'Low Bid Scoring Formula'!M55</f>
        <v>145.98540145985402</v>
      </c>
      <c r="N55" s="63">
        <f>'Low Bid Scoring Formula'!N55</f>
        <v>153.84615384615387</v>
      </c>
      <c r="O55" s="63">
        <f>'Low Bid Scoring Formula'!O55</f>
        <v>162.60162601626016</v>
      </c>
      <c r="P55" s="63">
        <f>'Low Bid Scoring Formula'!P55</f>
        <v>172.41379310344831</v>
      </c>
      <c r="Q55" s="63">
        <f>'Low Bid Scoring Formula'!Q55</f>
        <v>183.48623853211012</v>
      </c>
      <c r="R55" s="63">
        <f>'Low Bid Scoring Formula'!R55</f>
        <v>196.07843137254906</v>
      </c>
      <c r="S55" s="63">
        <f>'Low Bid Scoring Formula'!S55</f>
        <v>210.52631578947376</v>
      </c>
      <c r="T55" s="63">
        <f>'Low Bid Scoring Formula'!T55</f>
        <v>227.27272727272731</v>
      </c>
      <c r="U55" s="63">
        <f>'Low Bid Scoring Formula'!U55</f>
        <v>246.91358024691363</v>
      </c>
      <c r="V55" s="63">
        <f>'Low Bid Scoring Formula'!V55</f>
        <v>270.27027027027037</v>
      </c>
      <c r="W55" s="63">
        <f>'Low Bid Scoring Formula'!W55</f>
        <v>298.50746268656718</v>
      </c>
      <c r="X55" s="63">
        <f>'Low Bid Scoring Formula'!X55</f>
        <v>333.33333333333343</v>
      </c>
      <c r="Y55" s="63">
        <f>'Low Bid Scoring Formula'!Y55</f>
        <v>377.35849056603786</v>
      </c>
      <c r="Z55" s="63">
        <f>'Low Bid Scoring Formula'!Z55</f>
        <v>434.78260869565241</v>
      </c>
      <c r="AA55" s="63">
        <f>'Low Bid Scoring Formula'!AA55</f>
        <v>512.82051282051293</v>
      </c>
      <c r="AB55" s="63">
        <f>'Low Bid Scoring Formula'!AB55</f>
        <v>625.00000000000034</v>
      </c>
      <c r="AC55" s="63">
        <f>'Low Bid Scoring Formula'!AC55</f>
        <v>800.00000000000068</v>
      </c>
      <c r="AD55" s="16"/>
    </row>
    <row r="56" spans="2:30" x14ac:dyDescent="0.25">
      <c r="B56" s="16"/>
      <c r="C56" s="64" t="s">
        <v>157</v>
      </c>
      <c r="D56" s="62">
        <f>'Log Formula'!D60</f>
        <v>100</v>
      </c>
      <c r="E56" s="63">
        <f>'Log Formula'!E60</f>
        <v>106.47197099988659</v>
      </c>
      <c r="F56" s="63">
        <f>'Log Formula'!F60</f>
        <v>113.36280608600687</v>
      </c>
      <c r="G56" s="63">
        <f>'Log Formula'!G60</f>
        <v>120.69961402055085</v>
      </c>
      <c r="H56" s="63">
        <f>'Log Formula'!H60</f>
        <v>128.51125803693603</v>
      </c>
      <c r="I56" s="63">
        <f>'Log Formula'!I60</f>
        <v>136.82846938867576</v>
      </c>
      <c r="J56" s="63">
        <f>'Log Formula'!J60</f>
        <v>145.6839682470995</v>
      </c>
      <c r="K56" s="63">
        <f>'Log Formula'!K60</f>
        <v>155.11259242353572</v>
      </c>
      <c r="L56" s="63">
        <f>'Log Formula'!L60</f>
        <v>165.15143442235916</v>
      </c>
      <c r="M56" s="63">
        <f>'Log Formula'!M60</f>
        <v>175.83998736407091</v>
      </c>
      <c r="N56" s="63">
        <f>'Log Formula'!N60</f>
        <v>187.22030035247772</v>
      </c>
      <c r="O56" s="63">
        <f>'Log Formula'!O60</f>
        <v>199.33714389719057</v>
      </c>
      <c r="P56" s="63">
        <f>'Log Formula'!P60</f>
        <v>212.23818604221887</v>
      </c>
      <c r="Q56" s="63">
        <f>'Log Formula'!Q60</f>
        <v>225.97417989355634</v>
      </c>
      <c r="R56" s="63">
        <f>'Log Formula'!R60</f>
        <v>240.59916328349897</v>
      </c>
      <c r="S56" s="63">
        <f>'Log Formula'!S60</f>
        <v>256.17067135717673</v>
      </c>
      <c r="T56" s="63">
        <f>'Log Formula'!T60</f>
        <v>272.74996291762784</v>
      </c>
      <c r="U56" s="63">
        <f>'Log Formula'!U60</f>
        <v>290.40226141985806</v>
      </c>
      <c r="V56" s="63">
        <f>'Log Formula'!V60</f>
        <v>309.19701156196601</v>
      </c>
      <c r="W56" s="63">
        <f>'Log Formula'!W60</f>
        <v>329.20815248277228</v>
      </c>
      <c r="X56" s="63">
        <f>'Log Formula'!X60</f>
        <v>350.51440864071958</v>
      </c>
      <c r="Y56" s="63">
        <f>'Log Formula'!Y60</f>
        <v>373.1995995183708</v>
      </c>
      <c r="Z56" s="63">
        <f>'Log Formula'!Z60</f>
        <v>397.35296937089214</v>
      </c>
      <c r="AA56" s="63">
        <f>'Log Formula'!AA60</f>
        <v>423.06953831576436</v>
      </c>
      <c r="AB56" s="63">
        <f>'Log Formula'!AB60</f>
        <v>450.45047614491449</v>
      </c>
      <c r="AC56" s="63">
        <f>'Log Formula'!AC60</f>
        <v>479.60350032986469</v>
      </c>
      <c r="AD56" s="16"/>
    </row>
    <row r="57" spans="2:30" x14ac:dyDescent="0.25">
      <c r="B57" s="16"/>
      <c r="C57" s="64" t="s">
        <v>159</v>
      </c>
      <c r="D57" s="62">
        <f>'Value For Money'!D46</f>
        <v>100</v>
      </c>
      <c r="E57" s="63">
        <f>'Value For Money'!E46</f>
        <v>200</v>
      </c>
      <c r="F57" s="63">
        <f>'Value For Money'!F46</f>
        <v>299.99999999999994</v>
      </c>
      <c r="G57" s="63">
        <f>'Value For Money'!G46</f>
        <v>400</v>
      </c>
      <c r="H57" s="63">
        <f>'Value For Money'!H46</f>
        <v>499.99999999999989</v>
      </c>
      <c r="I57" s="63">
        <f>'Value For Money'!I46</f>
        <v>599.99999999999989</v>
      </c>
      <c r="J57" s="63">
        <f>'Value For Money'!J46</f>
        <v>699.99999999999989</v>
      </c>
      <c r="K57" s="63">
        <f>'Value For Money'!K46</f>
        <v>800</v>
      </c>
      <c r="L57" s="63">
        <f>'Value For Money'!L46</f>
        <v>899.99999999999989</v>
      </c>
      <c r="M57" s="63">
        <f>'Value For Money'!M46</f>
        <v>999.99999999999977</v>
      </c>
      <c r="N57" s="63">
        <f>'Value For Money'!N46</f>
        <v>1099.9999999999998</v>
      </c>
      <c r="O57" s="63">
        <f>'Value For Money'!O46</f>
        <v>1199.9999999999998</v>
      </c>
      <c r="P57" s="63">
        <f>'Value For Money'!P46</f>
        <v>1299.9999999999998</v>
      </c>
      <c r="Q57" s="63">
        <f>'Value For Money'!Q46</f>
        <v>1399.9999999999998</v>
      </c>
      <c r="R57" s="63">
        <f>'Value For Money'!R46</f>
        <v>1499.9999999999998</v>
      </c>
      <c r="S57" s="63">
        <f>'Value For Money'!S46</f>
        <v>1600</v>
      </c>
      <c r="T57" s="63">
        <f>'Value For Money'!T46</f>
        <v>1699.9999999999998</v>
      </c>
      <c r="U57" s="63">
        <f>'Value For Money'!U46</f>
        <v>1799.9999999999998</v>
      </c>
      <c r="V57" s="63">
        <f>'Value For Money'!V46</f>
        <v>1899.9999999999998</v>
      </c>
      <c r="W57" s="63">
        <f>'Value For Money'!W46</f>
        <v>1999.9999999999995</v>
      </c>
      <c r="X57" s="63">
        <f>'Value For Money'!X46</f>
        <v>2099.9999999999995</v>
      </c>
      <c r="Y57" s="63">
        <f>'Value For Money'!Y46</f>
        <v>2199.9999999999995</v>
      </c>
      <c r="Z57" s="63">
        <f>'Value For Money'!Z46</f>
        <v>2300</v>
      </c>
      <c r="AA57" s="63">
        <f>'Value For Money'!AA46</f>
        <v>2399.9999999999995</v>
      </c>
      <c r="AB57" s="63">
        <f>'Value For Money'!AB46</f>
        <v>2499.9999999999995</v>
      </c>
      <c r="AC57" s="63">
        <f>'Value For Money'!AC46</f>
        <v>2599.9999999999995</v>
      </c>
      <c r="AD57" s="16"/>
    </row>
    <row r="58" spans="2:30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</row>
  </sheetData>
  <conditionalFormatting sqref="C41">
    <cfRule type="cellIs" dxfId="1" priority="3" operator="equal">
      <formula>1</formula>
    </cfRule>
  </conditionalFormatting>
  <conditionalFormatting sqref="D40:AC45">
    <cfRule type="cellIs" dxfId="0" priority="1" operator="equal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NX Utility Index</vt:lpstr>
      <vt:lpstr>Weighted Factor Method</vt:lpstr>
      <vt:lpstr>Value Based Awarding</vt:lpstr>
      <vt:lpstr>Low Bid Scoring Formula</vt:lpstr>
      <vt:lpstr>Log Formula</vt:lpstr>
      <vt:lpstr>Value For Money</vt:lpstr>
      <vt:lpstr>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Annemijn Tijhuis</dc:creator>
  <cp:lastModifiedBy>Annemijn Tijhuis</cp:lastModifiedBy>
  <dcterms:created xsi:type="dcterms:W3CDTF">2017-06-20T13:12:43Z</dcterms:created>
  <dcterms:modified xsi:type="dcterms:W3CDTF">2017-08-17T11:09:45Z</dcterms:modified>
</cp:coreProperties>
</file>